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970" windowHeight="7560" activeTab="0"/>
  </bookViews>
  <sheets>
    <sheet name="Personal" sheetId="1" r:id="rId1"/>
  </sheets>
  <definedNames>
    <definedName name="Bereichsuche2Stat" localSheetId="0">'Personal'!#REF!</definedName>
    <definedName name="BereichsucheStat" localSheetId="0">'Personal'!#REF!</definedName>
    <definedName name="BereichsucheStat2" localSheetId="0">'Personal'!#REF!</definedName>
    <definedName name="BereichwerteStat" localSheetId="0">'Personal'!#REF!</definedName>
    <definedName name="Darstellung">1</definedName>
    <definedName name="_xlnm.Print_Area" localSheetId="0">'Personal'!$G$7:$Z$109</definedName>
    <definedName name="_xlnm.Print_Titles" localSheetId="0">'Personal'!$D:$F,'Personal'!$1:$5</definedName>
    <definedName name="Einrückung0">"  "</definedName>
    <definedName name="Einrückung1">" "</definedName>
    <definedName name="Einrückung2">"    "</definedName>
    <definedName name="Fak" localSheetId="0">'Personal'!$D:$D</definedName>
    <definedName name="FB" localSheetId="0">'Personal'!$B:$B</definedName>
    <definedName name="FBG" localSheetId="0">'Personal'!$A:$A</definedName>
    <definedName name="FFTextDM">"           "&amp;VLOOKUP([0]!ID,DatenDM,COLUMN(DMKredit),FALSE)&amp;" "&amp;VLOOKUP([0]!ID,DatenDM,COLUMN(DMText1),FALSE)</definedName>
    <definedName name="gültig_bis">"31.12.2099"</definedName>
    <definedName name="gültig_von">"1.1.2002"</definedName>
    <definedName name="Jahr">2006</definedName>
    <definedName name="SHIS" localSheetId="0">'Personal'!$E:$E</definedName>
    <definedName name="Spaltendifferenz">-1</definedName>
    <definedName name="STUDIS" localSheetId="0">'Personal'!$C:$C</definedName>
    <definedName name="Stufeneinrückung">" "</definedName>
    <definedName name="SuchSHISStat" localSheetId="0">'Personal'!$E:$E</definedName>
    <definedName name="SuchWertStat" localSheetId="0">'Personal'!$E:$E</definedName>
    <definedName name="upersSpalte">-1</definedName>
  </definedNames>
  <calcPr calcMode="manual" fullCalcOnLoad="1"/>
</workbook>
</file>

<file path=xl/sharedStrings.xml><?xml version="1.0" encoding="utf-8"?>
<sst xmlns="http://schemas.openxmlformats.org/spreadsheetml/2006/main" count="217" uniqueCount="129">
  <si>
    <t>Professoren</t>
  </si>
  <si>
    <t>Dozierende</t>
  </si>
  <si>
    <t>Assistierende</t>
  </si>
  <si>
    <t>Admin. &amp; Techn.P.</t>
  </si>
  <si>
    <t>Total Uni</t>
  </si>
  <si>
    <t>Frauenanteil</t>
  </si>
  <si>
    <t>m</t>
  </si>
  <si>
    <t>w</t>
  </si>
  <si>
    <t>Total</t>
  </si>
  <si>
    <t>Prof.</t>
  </si>
  <si>
    <t>Doz.</t>
  </si>
  <si>
    <t>Assi.</t>
  </si>
  <si>
    <t>Adm.</t>
  </si>
  <si>
    <t>Anz.</t>
  </si>
  <si>
    <t>%</t>
  </si>
  <si>
    <t>FBG</t>
  </si>
  <si>
    <t>FB</t>
  </si>
  <si>
    <t>STUDIS</t>
  </si>
  <si>
    <t>Fak</t>
  </si>
  <si>
    <t>SHIS</t>
  </si>
  <si>
    <t>Geistes. &amp; Sozialwisssenschaften</t>
  </si>
  <si>
    <t>T</t>
  </si>
  <si>
    <t>Theologie</t>
  </si>
  <si>
    <t>Sprach-+Literaturwissenschaften.</t>
  </si>
  <si>
    <t>Historische+Kulturwiss.</t>
  </si>
  <si>
    <t>Sozialwissenschaften</t>
  </si>
  <si>
    <t>Wirtschaftswissenschaften</t>
  </si>
  <si>
    <t>Recht</t>
  </si>
  <si>
    <t>Exakte &amp; Naturwissenschaften</t>
  </si>
  <si>
    <t>Exakte Wissenschaften</t>
  </si>
  <si>
    <t>Naturwissenschaften</t>
  </si>
  <si>
    <t>Medizin &amp; Pharmazie</t>
  </si>
  <si>
    <t>Humanmedizin</t>
  </si>
  <si>
    <t>Zahnmedizin</t>
  </si>
  <si>
    <t>Veterinärmedizin</t>
  </si>
  <si>
    <t>Pharmazie</t>
  </si>
  <si>
    <t>Medizin Pharmazie Übriges</t>
  </si>
  <si>
    <t>Interdisz. (Sport, Ökologie)</t>
  </si>
  <si>
    <t>Zentralbereich</t>
  </si>
  <si>
    <t>Zentrale Verwaltung</t>
  </si>
  <si>
    <t>Zentrale Bibliotheken</t>
  </si>
  <si>
    <t>Technische Dienste und Logistik</t>
  </si>
  <si>
    <t>Dienstl. für MA &amp; Studierende</t>
  </si>
  <si>
    <t>nach Fakultäten</t>
  </si>
  <si>
    <t>TF</t>
  </si>
  <si>
    <t>Lehrerinnen und Lehrerbildung</t>
  </si>
  <si>
    <t>KGE</t>
  </si>
  <si>
    <t>Wirtschafts- und Sozialwissenschaften</t>
  </si>
  <si>
    <t>Medizin</t>
  </si>
  <si>
    <t>Veterinätmedizin</t>
  </si>
  <si>
    <t>Phil. Hist.</t>
  </si>
  <si>
    <t>Phil. Hum.</t>
  </si>
  <si>
    <t>Phil. Nat.</t>
  </si>
  <si>
    <t>653/2100</t>
  </si>
  <si>
    <t>Theologie übrige (Religionswiss.)</t>
  </si>
  <si>
    <t>Protestantische Theologie</t>
  </si>
  <si>
    <t>Christkatholische Theologie</t>
  </si>
  <si>
    <t>632-652</t>
  </si>
  <si>
    <t>Linguistik</t>
  </si>
  <si>
    <t>600-606</t>
  </si>
  <si>
    <t>Deutsche SLW</t>
  </si>
  <si>
    <t>620-622</t>
  </si>
  <si>
    <t>Französische SLW</t>
  </si>
  <si>
    <t>630-634</t>
  </si>
  <si>
    <t>Italienische SLW</t>
  </si>
  <si>
    <t>631/636/637</t>
  </si>
  <si>
    <t>Spanisch SLW</t>
  </si>
  <si>
    <t>610-616</t>
  </si>
  <si>
    <t>Englische SLW</t>
  </si>
  <si>
    <t>640-643</t>
  </si>
  <si>
    <t>Slawische SLW</t>
  </si>
  <si>
    <t>647-648</t>
  </si>
  <si>
    <t>Klass. SLW</t>
  </si>
  <si>
    <t>644-654/2649</t>
  </si>
  <si>
    <t>Vorderorientalische SKW</t>
  </si>
  <si>
    <t>SLW fächerübergr./übrige</t>
  </si>
  <si>
    <t>660/664/750</t>
  </si>
  <si>
    <t>Philosophie</t>
  </si>
  <si>
    <t>655-669</t>
  </si>
  <si>
    <t>Archäologie, Ur-+ Frühgesch.</t>
  </si>
  <si>
    <t>670-675</t>
  </si>
  <si>
    <t>Geschichte</t>
  </si>
  <si>
    <t>657-665</t>
  </si>
  <si>
    <t>Kunstgeschichte</t>
  </si>
  <si>
    <t>Musikwissenschaft</t>
  </si>
  <si>
    <t>Theater-+ Filmwissenschaft</t>
  </si>
  <si>
    <t>Ethnologie + Volkskunde</t>
  </si>
  <si>
    <t>Hist.+Kulturwiss. fächerüb./übrige</t>
  </si>
  <si>
    <t>430/680-690</t>
  </si>
  <si>
    <t>Psychologie</t>
  </si>
  <si>
    <t>661-668</t>
  </si>
  <si>
    <t>Erziehungswissenschaften</t>
  </si>
  <si>
    <t>Soziologie</t>
  </si>
  <si>
    <t>Politikwissenschaft</t>
  </si>
  <si>
    <t>Kommunikations-+ Medienw.</t>
  </si>
  <si>
    <t>Sozialwiss. fächerübergr./übrige</t>
  </si>
  <si>
    <t>Volkswirtschaftslehre</t>
  </si>
  <si>
    <t>Betriebswirtschaftslehre</t>
  </si>
  <si>
    <t>Wirtschaftsw.  fächerüb./übrige</t>
  </si>
  <si>
    <t>2300-13</t>
  </si>
  <si>
    <t>700/705</t>
  </si>
  <si>
    <t>Mathematik</t>
  </si>
  <si>
    <t>Informatik</t>
  </si>
  <si>
    <t>Astronomie</t>
  </si>
  <si>
    <t>Physik</t>
  </si>
  <si>
    <t>Exakte Wiss. fächerübergr./übrige</t>
  </si>
  <si>
    <t>Chemie</t>
  </si>
  <si>
    <t>728/730</t>
  </si>
  <si>
    <t>Biologie</t>
  </si>
  <si>
    <t>735-746</t>
  </si>
  <si>
    <t>Erdwissenschaften</t>
  </si>
  <si>
    <t>Geographie</t>
  </si>
  <si>
    <t>400-401</t>
  </si>
  <si>
    <t>420-421</t>
  </si>
  <si>
    <t>Med. &amp; Pharm. Übrige</t>
  </si>
  <si>
    <t xml:space="preserve">Oekologie </t>
  </si>
  <si>
    <t>Sport</t>
  </si>
  <si>
    <t>1100/1110</t>
  </si>
  <si>
    <t>Interfak. Weiterbildung KGE</t>
  </si>
  <si>
    <t>Zentalbereich</t>
  </si>
  <si>
    <t>Personen-Vollzeitäquivalente</t>
  </si>
  <si>
    <t>Naturwiss. fächerübergr./übrige</t>
  </si>
  <si>
    <t>Interdisz.</t>
  </si>
  <si>
    <t>nach Pers.grp und Geschl. im Jahres-Ø</t>
  </si>
  <si>
    <t>Geist./Soz./Übrige</t>
  </si>
  <si>
    <t>Exakte + Nat.</t>
  </si>
  <si>
    <t xml:space="preserve">Geist./Soz.übrige </t>
  </si>
  <si>
    <t>Ex.+Naturw. Übrige</t>
  </si>
  <si>
    <t>. (BES; HLA Nat)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</si>
</sst>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&quot;Frs.&quot;\ * #,##0_ ;_ &quot;Frs.&quot;\ * \-#,##0_ ;_ &quot;Frs.&quot;\ * &quot;-&quot;_ ;_ @_ "/>
    <numFmt numFmtId="165" formatCode="_ &quot;Frs.&quot;\ * #,##0.00_ ;_ &quot;Frs.&quot;\ * \-#,##0.00_ ;_ &quot;Frs.&quot;\ * &quot;-&quot;??_ ;_ @_ "/>
    <numFmt numFmtId="166" formatCode="_(* #,##0.00_);_(* \(#,##0.00\);_(* &quot;-&quot;??_);_(@_)"/>
    <numFmt numFmtId="167" formatCode="_(* #,##0_);_(* \(#,##0\);_(* &quot;-&quot;_);_(@_)"/>
    <numFmt numFmtId="168" formatCode="#,###,"/>
    <numFmt numFmtId="169" formatCode="\ ###\ ###\ ###,\ "/>
    <numFmt numFmtId="170" formatCode="###\ ###\ ###"/>
    <numFmt numFmtId="171" formatCode="0.0"/>
    <numFmt numFmtId="172" formatCode="&quot;&gt;=&quot;0%"/>
    <numFmt numFmtId="173" formatCode="0.0%"/>
    <numFmt numFmtId="174" formatCode="00"/>
    <numFmt numFmtId="175" formatCode="#,##0.0"/>
  </numFmts>
  <fonts count="13">
    <font>
      <sz val="10"/>
      <name val="Arial"/>
      <family val="0"/>
    </font>
    <font>
      <u val="single"/>
      <sz val="9"/>
      <color indexed="36"/>
      <name val="Geneva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2"/>
      <name val="Times New Roman"/>
      <family val="0"/>
    </font>
    <font>
      <sz val="10"/>
      <name val="Times New Roman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top"/>
    </xf>
    <xf numFmtId="9" fontId="0" fillId="2" borderId="2" xfId="24" applyFont="1" applyFill="1" applyBorder="1" applyAlignment="1">
      <alignment horizontal="center" wrapText="1"/>
    </xf>
    <xf numFmtId="9" fontId="10" fillId="3" borderId="2" xfId="24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9" fontId="0" fillId="2" borderId="4" xfId="24" applyFont="1" applyFill="1" applyBorder="1" applyAlignment="1">
      <alignment horizontal="center" wrapText="1"/>
    </xf>
    <xf numFmtId="9" fontId="0" fillId="3" borderId="4" xfId="24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9" fontId="3" fillId="4" borderId="2" xfId="24" applyFont="1" applyFill="1" applyBorder="1" applyAlignment="1">
      <alignment horizontal="center" wrapText="1"/>
    </xf>
    <xf numFmtId="9" fontId="3" fillId="3" borderId="2" xfId="24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right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9" fontId="10" fillId="0" borderId="6" xfId="24" applyFont="1" applyFill="1" applyBorder="1" applyAlignment="1">
      <alignment horizontal="right"/>
    </xf>
    <xf numFmtId="9" fontId="10" fillId="3" borderId="6" xfId="24" applyFont="1" applyFill="1" applyBorder="1" applyAlignment="1">
      <alignment horizontal="right"/>
    </xf>
    <xf numFmtId="3" fontId="0" fillId="0" borderId="5" xfId="0" applyNumberFormat="1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9" fontId="0" fillId="0" borderId="6" xfId="24" applyFont="1" applyFill="1" applyBorder="1" applyAlignment="1">
      <alignment horizontal="right"/>
    </xf>
    <xf numFmtId="9" fontId="0" fillId="3" borderId="6" xfId="24" applyFont="1" applyFill="1" applyBorder="1" applyAlignment="1">
      <alignment horizontal="right"/>
    </xf>
    <xf numFmtId="0" fontId="7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9" fontId="0" fillId="0" borderId="7" xfId="24" applyFont="1" applyFill="1" applyBorder="1" applyAlignment="1">
      <alignment horizontal="right"/>
    </xf>
    <xf numFmtId="9" fontId="0" fillId="3" borderId="7" xfId="24" applyFont="1" applyFill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9" fontId="0" fillId="0" borderId="2" xfId="24" applyFont="1" applyFill="1" applyBorder="1" applyAlignment="1">
      <alignment horizontal="right"/>
    </xf>
    <xf numFmtId="9" fontId="0" fillId="3" borderId="2" xfId="24" applyFont="1" applyFill="1" applyBorder="1" applyAlignment="1">
      <alignment horizontal="right"/>
    </xf>
    <xf numFmtId="0" fontId="7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9" fontId="0" fillId="0" borderId="4" xfId="24" applyFont="1" applyFill="1" applyBorder="1" applyAlignment="1">
      <alignment horizontal="right"/>
    </xf>
    <xf numFmtId="9" fontId="0" fillId="3" borderId="4" xfId="24" applyFont="1" applyFill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9" fontId="0" fillId="0" borderId="11" xfId="24" applyFont="1" applyFill="1" applyBorder="1" applyAlignment="1">
      <alignment horizontal="right"/>
    </xf>
    <xf numFmtId="9" fontId="0" fillId="3" borderId="11" xfId="24" applyFont="1" applyFill="1" applyBorder="1" applyAlignment="1">
      <alignment horizontal="right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9" fontId="10" fillId="0" borderId="11" xfId="24" applyFont="1" applyFill="1" applyBorder="1" applyAlignment="1">
      <alignment horizontal="right"/>
    </xf>
    <xf numFmtId="9" fontId="10" fillId="3" borderId="11" xfId="24" applyFont="1" applyFill="1" applyBorder="1" applyAlignment="1">
      <alignment horizontal="right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9" fontId="0" fillId="0" borderId="14" xfId="24" applyFont="1" applyFill="1" applyBorder="1" applyAlignment="1">
      <alignment horizontal="right"/>
    </xf>
    <xf numFmtId="9" fontId="0" fillId="3" borderId="14" xfId="24" applyFont="1" applyFill="1" applyBorder="1" applyAlignment="1">
      <alignment horizontal="right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9" fontId="10" fillId="0" borderId="18" xfId="24" applyFont="1" applyFill="1" applyBorder="1" applyAlignment="1">
      <alignment horizontal="right"/>
    </xf>
    <xf numFmtId="9" fontId="10" fillId="3" borderId="19" xfId="24" applyFont="1" applyFill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9" fontId="0" fillId="0" borderId="21" xfId="24" applyFont="1" applyFill="1" applyBorder="1" applyAlignment="1">
      <alignment horizontal="right"/>
    </xf>
    <xf numFmtId="9" fontId="0" fillId="3" borderId="21" xfId="24" applyFont="1" applyFill="1" applyBorder="1" applyAlignment="1">
      <alignment horizontal="right"/>
    </xf>
    <xf numFmtId="0" fontId="8" fillId="4" borderId="22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left" vertical="center" wrapText="1"/>
    </xf>
    <xf numFmtId="9" fontId="10" fillId="4" borderId="22" xfId="24" applyFont="1" applyFill="1" applyBorder="1" applyAlignment="1">
      <alignment horizontal="right"/>
    </xf>
    <xf numFmtId="9" fontId="10" fillId="4" borderId="23" xfId="24" applyFont="1" applyFill="1" applyBorder="1" applyAlignment="1">
      <alignment horizontal="right"/>
    </xf>
    <xf numFmtId="9" fontId="10" fillId="3" borderId="23" xfId="24" applyFont="1" applyFill="1" applyBorder="1" applyAlignment="1">
      <alignment horizontal="right"/>
    </xf>
    <xf numFmtId="0" fontId="0" fillId="0" borderId="0" xfId="0" applyBorder="1" applyAlignment="1">
      <alignment/>
    </xf>
    <xf numFmtId="0" fontId="8" fillId="4" borderId="6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 wrapText="1"/>
    </xf>
    <xf numFmtId="9" fontId="10" fillId="4" borderId="6" xfId="24" applyFont="1" applyFill="1" applyBorder="1" applyAlignment="1">
      <alignment horizontal="right"/>
    </xf>
    <xf numFmtId="9" fontId="10" fillId="4" borderId="5" xfId="24" applyFont="1" applyFill="1" applyBorder="1" applyAlignment="1">
      <alignment horizontal="right"/>
    </xf>
    <xf numFmtId="9" fontId="10" fillId="3" borderId="5" xfId="24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9" fontId="0" fillId="0" borderId="12" xfId="24" applyFont="1" applyFill="1" applyBorder="1" applyAlignment="1">
      <alignment horizontal="right"/>
    </xf>
    <xf numFmtId="9" fontId="0" fillId="3" borderId="12" xfId="24" applyFont="1" applyFill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9" fontId="0" fillId="0" borderId="5" xfId="24" applyFont="1" applyFill="1" applyBorder="1" applyAlignment="1">
      <alignment horizontal="right"/>
    </xf>
    <xf numFmtId="9" fontId="0" fillId="3" borderId="5" xfId="24" applyFont="1" applyFill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9" fontId="0" fillId="0" borderId="8" xfId="24" applyFont="1" applyFill="1" applyBorder="1" applyAlignment="1">
      <alignment horizontal="right"/>
    </xf>
    <xf numFmtId="9" fontId="0" fillId="3" borderId="8" xfId="24" applyFont="1" applyFill="1" applyBorder="1" applyAlignment="1">
      <alignment horizontal="right"/>
    </xf>
    <xf numFmtId="0" fontId="8" fillId="4" borderId="21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left" vertical="center" wrapText="1"/>
    </xf>
    <xf numFmtId="9" fontId="10" fillId="4" borderId="21" xfId="24" applyFont="1" applyFill="1" applyBorder="1" applyAlignment="1">
      <alignment horizontal="right"/>
    </xf>
    <xf numFmtId="9" fontId="10" fillId="4" borderId="20" xfId="24" applyFont="1" applyFill="1" applyBorder="1" applyAlignment="1">
      <alignment horizontal="right"/>
    </xf>
    <xf numFmtId="9" fontId="10" fillId="3" borderId="20" xfId="24" applyFont="1" applyFill="1" applyBorder="1" applyAlignment="1">
      <alignment horizontal="right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9" fontId="0" fillId="0" borderId="24" xfId="24" applyFont="1" applyFill="1" applyBorder="1" applyAlignment="1">
      <alignment horizontal="right"/>
    </xf>
    <xf numFmtId="9" fontId="0" fillId="0" borderId="13" xfId="24" applyFont="1" applyFill="1" applyBorder="1" applyAlignment="1">
      <alignment horizontal="right"/>
    </xf>
    <xf numFmtId="9" fontId="0" fillId="3" borderId="13" xfId="24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9" fontId="0" fillId="0" borderId="0" xfId="24" applyAlignment="1">
      <alignment/>
    </xf>
    <xf numFmtId="0" fontId="9" fillId="2" borderId="25" xfId="0" applyFont="1" applyFill="1" applyBorder="1" applyAlignment="1">
      <alignment horizontal="center" wrapText="1"/>
    </xf>
    <xf numFmtId="2" fontId="0" fillId="2" borderId="2" xfId="0" applyNumberFormat="1" applyFont="1" applyFill="1" applyBorder="1" applyAlignment="1">
      <alignment horizontal="center" wrapText="1"/>
    </xf>
    <xf numFmtId="2" fontId="10" fillId="3" borderId="2" xfId="0" applyNumberFormat="1" applyFont="1" applyFill="1" applyBorder="1" applyAlignment="1">
      <alignment horizontal="center" wrapText="1"/>
    </xf>
    <xf numFmtId="2" fontId="0" fillId="3" borderId="2" xfId="0" applyNumberFormat="1" applyFont="1" applyFill="1" applyBorder="1" applyAlignment="1">
      <alignment horizontal="center" wrapText="1"/>
    </xf>
    <xf numFmtId="2" fontId="0" fillId="2" borderId="4" xfId="0" applyNumberFormat="1" applyFont="1" applyFill="1" applyBorder="1" applyAlignment="1">
      <alignment horizontal="center" wrapText="1"/>
    </xf>
    <xf numFmtId="2" fontId="0" fillId="3" borderId="4" xfId="0" applyNumberFormat="1" applyFont="1" applyFill="1" applyBorder="1" applyAlignment="1">
      <alignment horizontal="center" wrapText="1"/>
    </xf>
    <xf numFmtId="2" fontId="3" fillId="4" borderId="2" xfId="0" applyNumberFormat="1" applyFont="1" applyFill="1" applyBorder="1" applyAlignment="1">
      <alignment horizontal="center" wrapText="1"/>
    </xf>
    <xf numFmtId="2" fontId="3" fillId="3" borderId="2" xfId="0" applyNumberFormat="1" applyFont="1" applyFill="1" applyBorder="1" applyAlignment="1">
      <alignment horizontal="center" wrapText="1"/>
    </xf>
    <xf numFmtId="2" fontId="11" fillId="3" borderId="2" xfId="0" applyNumberFormat="1" applyFont="1" applyFill="1" applyBorder="1" applyAlignment="1">
      <alignment horizontal="center" wrapText="1"/>
    </xf>
    <xf numFmtId="2" fontId="10" fillId="0" borderId="6" xfId="0" applyNumberFormat="1" applyFont="1" applyFill="1" applyBorder="1" applyAlignment="1">
      <alignment horizontal="right"/>
    </xf>
    <xf numFmtId="2" fontId="10" fillId="3" borderId="6" xfId="0" applyNumberFormat="1" applyFont="1" applyFill="1" applyBorder="1" applyAlignment="1">
      <alignment horizontal="right"/>
    </xf>
    <xf numFmtId="2" fontId="0" fillId="0" borderId="6" xfId="0" applyNumberFormat="1" applyFont="1" applyFill="1" applyBorder="1" applyAlignment="1">
      <alignment horizontal="right"/>
    </xf>
    <xf numFmtId="2" fontId="0" fillId="3" borderId="6" xfId="0" applyNumberFormat="1" applyFont="1" applyFill="1" applyBorder="1" applyAlignment="1">
      <alignment horizontal="right"/>
    </xf>
    <xf numFmtId="2" fontId="0" fillId="0" borderId="7" xfId="0" applyNumberFormat="1" applyFont="1" applyFill="1" applyBorder="1" applyAlignment="1">
      <alignment horizontal="right"/>
    </xf>
    <xf numFmtId="2" fontId="0" fillId="3" borderId="7" xfId="0" applyNumberFormat="1" applyFont="1" applyFill="1" applyBorder="1" applyAlignment="1">
      <alignment horizontal="right"/>
    </xf>
    <xf numFmtId="2" fontId="0" fillId="0" borderId="2" xfId="0" applyNumberFormat="1" applyFont="1" applyFill="1" applyBorder="1" applyAlignment="1">
      <alignment horizontal="right"/>
    </xf>
    <xf numFmtId="2" fontId="0" fillId="3" borderId="2" xfId="0" applyNumberFormat="1" applyFont="1" applyFill="1" applyBorder="1" applyAlignment="1">
      <alignment horizontal="right"/>
    </xf>
    <xf numFmtId="2" fontId="0" fillId="0" borderId="4" xfId="0" applyNumberFormat="1" applyFont="1" applyFill="1" applyBorder="1" applyAlignment="1">
      <alignment horizontal="right"/>
    </xf>
    <xf numFmtId="2" fontId="0" fillId="3" borderId="4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2" fontId="0" fillId="3" borderId="11" xfId="0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2" fontId="10" fillId="3" borderId="11" xfId="0" applyNumberFormat="1" applyFont="1" applyFill="1" applyBorder="1" applyAlignment="1">
      <alignment horizontal="right"/>
    </xf>
    <xf numFmtId="2" fontId="0" fillId="0" borderId="14" xfId="0" applyNumberFormat="1" applyFont="1" applyFill="1" applyBorder="1" applyAlignment="1">
      <alignment horizontal="right"/>
    </xf>
    <xf numFmtId="2" fontId="0" fillId="3" borderId="14" xfId="0" applyNumberFormat="1" applyFont="1" applyFill="1" applyBorder="1" applyAlignment="1">
      <alignment horizontal="right"/>
    </xf>
    <xf numFmtId="2" fontId="10" fillId="0" borderId="18" xfId="0" applyNumberFormat="1" applyFont="1" applyFill="1" applyBorder="1" applyAlignment="1">
      <alignment horizontal="right"/>
    </xf>
    <xf numFmtId="2" fontId="10" fillId="3" borderId="18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2" fontId="0" fillId="0" borderId="21" xfId="0" applyNumberFormat="1" applyFont="1" applyFill="1" applyBorder="1" applyAlignment="1">
      <alignment horizontal="right"/>
    </xf>
    <xf numFmtId="2" fontId="0" fillId="3" borderId="21" xfId="0" applyNumberFormat="1" applyFont="1" applyFill="1" applyBorder="1" applyAlignment="1">
      <alignment horizontal="right"/>
    </xf>
    <xf numFmtId="2" fontId="10" fillId="4" borderId="22" xfId="0" applyNumberFormat="1" applyFont="1" applyFill="1" applyBorder="1" applyAlignment="1">
      <alignment horizontal="right"/>
    </xf>
    <xf numFmtId="2" fontId="10" fillId="3" borderId="23" xfId="0" applyNumberFormat="1" applyFont="1" applyFill="1" applyBorder="1" applyAlignment="1">
      <alignment horizontal="right"/>
    </xf>
    <xf numFmtId="2" fontId="10" fillId="4" borderId="23" xfId="0" applyNumberFormat="1" applyFont="1" applyFill="1" applyBorder="1" applyAlignment="1">
      <alignment horizontal="right"/>
    </xf>
    <xf numFmtId="2" fontId="10" fillId="4" borderId="6" xfId="0" applyNumberFormat="1" applyFont="1" applyFill="1" applyBorder="1" applyAlignment="1">
      <alignment horizontal="right"/>
    </xf>
    <xf numFmtId="2" fontId="10" fillId="3" borderId="5" xfId="0" applyNumberFormat="1" applyFont="1" applyFill="1" applyBorder="1" applyAlignment="1">
      <alignment horizontal="right"/>
    </xf>
    <xf numFmtId="2" fontId="10" fillId="4" borderId="5" xfId="0" applyNumberFormat="1" applyFont="1" applyFill="1" applyBorder="1" applyAlignment="1">
      <alignment horizontal="right"/>
    </xf>
    <xf numFmtId="2" fontId="0" fillId="3" borderId="12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" fontId="0" fillId="3" borderId="5" xfId="0" applyNumberFormat="1" applyFont="1" applyFill="1" applyBorder="1" applyAlignment="1">
      <alignment horizontal="right"/>
    </xf>
    <xf numFmtId="2" fontId="0" fillId="0" borderId="5" xfId="0" applyNumberFormat="1" applyFont="1" applyFill="1" applyBorder="1" applyAlignment="1">
      <alignment horizontal="right"/>
    </xf>
    <xf numFmtId="2" fontId="0" fillId="3" borderId="8" xfId="0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/>
    </xf>
    <xf numFmtId="2" fontId="10" fillId="4" borderId="21" xfId="0" applyNumberFormat="1" applyFont="1" applyFill="1" applyBorder="1" applyAlignment="1">
      <alignment horizontal="right"/>
    </xf>
    <xf numFmtId="2" fontId="10" fillId="3" borderId="20" xfId="0" applyNumberFormat="1" applyFont="1" applyFill="1" applyBorder="1" applyAlignment="1">
      <alignment horizontal="right"/>
    </xf>
    <xf numFmtId="2" fontId="10" fillId="4" borderId="20" xfId="0" applyNumberFormat="1" applyFont="1" applyFill="1" applyBorder="1" applyAlignment="1">
      <alignment horizontal="right"/>
    </xf>
    <xf numFmtId="2" fontId="0" fillId="0" borderId="24" xfId="0" applyNumberFormat="1" applyFont="1" applyFill="1" applyBorder="1" applyAlignment="1">
      <alignment horizontal="right"/>
    </xf>
    <xf numFmtId="2" fontId="0" fillId="3" borderId="13" xfId="0" applyNumberFormat="1" applyFont="1" applyFill="1" applyBorder="1" applyAlignment="1">
      <alignment horizontal="right"/>
    </xf>
    <xf numFmtId="2" fontId="0" fillId="0" borderId="13" xfId="0" applyNumberFormat="1" applyFont="1" applyFill="1" applyBorder="1" applyAlignment="1">
      <alignment horizontal="right"/>
    </xf>
    <xf numFmtId="9" fontId="10" fillId="2" borderId="9" xfId="24" applyFont="1" applyFill="1" applyBorder="1" applyAlignment="1">
      <alignment horizontal="center"/>
    </xf>
    <xf numFmtId="9" fontId="10" fillId="2" borderId="26" xfId="24" applyFont="1" applyFill="1" applyBorder="1" applyAlignment="1">
      <alignment horizontal="center"/>
    </xf>
    <xf numFmtId="2" fontId="10" fillId="2" borderId="9" xfId="0" applyNumberFormat="1" applyFont="1" applyFill="1" applyBorder="1" applyAlignment="1">
      <alignment horizontal="center"/>
    </xf>
    <xf numFmtId="2" fontId="10" fillId="2" borderId="26" xfId="0" applyNumberFormat="1" applyFont="1" applyFill="1" applyBorder="1" applyAlignment="1">
      <alignment horizontal="center"/>
    </xf>
    <xf numFmtId="2" fontId="10" fillId="2" borderId="27" xfId="0" applyNumberFormat="1" applyFont="1" applyFill="1" applyBorder="1" applyAlignment="1">
      <alignment horizontal="center"/>
    </xf>
    <xf numFmtId="2" fontId="10" fillId="3" borderId="9" xfId="0" applyNumberFormat="1" applyFont="1" applyFill="1" applyBorder="1" applyAlignment="1">
      <alignment horizontal="center"/>
    </xf>
    <xf numFmtId="2" fontId="10" fillId="3" borderId="26" xfId="0" applyNumberFormat="1" applyFont="1" applyFill="1" applyBorder="1" applyAlignment="1">
      <alignment horizontal="center"/>
    </xf>
    <xf numFmtId="2" fontId="10" fillId="3" borderId="27" xfId="0" applyNumberFormat="1" applyFont="1" applyFill="1" applyBorder="1" applyAlignment="1">
      <alignment horizontal="center"/>
    </xf>
  </cellXfs>
  <cellStyles count="2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Followed Hyperlink" xfId="15"/>
    <cellStyle name="Comma" xfId="16"/>
    <cellStyle name="Comma [0]" xfId="17"/>
    <cellStyle name="Hyperlink" xfId="18"/>
    <cellStyle name="Milliers [0]_Feuil1" xfId="19"/>
    <cellStyle name="Milliers_Feuil1" xfId="20"/>
    <cellStyle name="Monétaire [0]_EPFL1.2" xfId="21"/>
    <cellStyle name="Monétaire_EPFL1.2" xfId="22"/>
    <cellStyle name="Normal_EPFL1.2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</xdr:rowOff>
    </xdr:from>
    <xdr:to>
      <xdr:col>4</xdr:col>
      <xdr:colOff>400050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19050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"/>
  <sheetViews>
    <sheetView showGridLines="0" showZeros="0" tabSelected="1" workbookViewId="0" topLeftCell="D1">
      <pane xSplit="3" ySplit="5" topLeftCell="G6" activePane="bottomRight" state="frozen"/>
      <selection pane="topLeft" activeCell="C98" sqref="C98"/>
      <selection pane="topRight" activeCell="C1" sqref="C1"/>
      <selection pane="bottomLeft" activeCell="D56" sqref="D56"/>
      <selection pane="bottomRight" activeCell="F97" sqref="F97"/>
    </sheetView>
  </sheetViews>
  <sheetFormatPr defaultColWidth="11.421875" defaultRowHeight="12.75"/>
  <cols>
    <col min="1" max="2" width="9.00390625" style="59" customWidth="1"/>
    <col min="3" max="3" width="8.421875" style="59" customWidth="1"/>
    <col min="4" max="4" width="4.421875" style="59" customWidth="1"/>
    <col min="5" max="5" width="7.28125" style="107" customWidth="1"/>
    <col min="6" max="6" width="34.140625" style="59" customWidth="1"/>
    <col min="7" max="7" width="7.57421875" style="136" customWidth="1"/>
    <col min="8" max="8" width="8.140625" style="136" customWidth="1"/>
    <col min="9" max="9" width="7.8515625" style="136" customWidth="1"/>
    <col min="10" max="10" width="8.8515625" style="136" customWidth="1"/>
    <col min="11" max="11" width="7.57421875" style="136" customWidth="1"/>
    <col min="12" max="12" width="7.8515625" style="136" customWidth="1"/>
    <col min="13" max="13" width="7.57421875" style="136" customWidth="1"/>
    <col min="14" max="14" width="8.140625" style="136" customWidth="1"/>
    <col min="15" max="15" width="7.8515625" style="136" customWidth="1"/>
    <col min="16" max="16" width="8.28125" style="136" customWidth="1"/>
    <col min="17" max="17" width="8.57421875" style="136" customWidth="1"/>
    <col min="18" max="18" width="7.8515625" style="136" customWidth="1"/>
    <col min="19" max="19" width="10.421875" style="136" customWidth="1"/>
    <col min="20" max="20" width="8.57421875" style="136" customWidth="1"/>
    <col min="21" max="21" width="9.421875" style="136" customWidth="1"/>
    <col min="22" max="22" width="8.421875" style="108" customWidth="1"/>
    <col min="23" max="23" width="8.140625" style="108" customWidth="1"/>
    <col min="24" max="24" width="8.8515625" style="108" customWidth="1"/>
    <col min="25" max="25" width="7.57421875" style="108" customWidth="1"/>
    <col min="26" max="26" width="7.8515625" style="108" customWidth="1"/>
  </cols>
  <sheetData>
    <row r="1" spans="1:26" ht="12.75">
      <c r="A1" s="1"/>
      <c r="B1" s="1"/>
      <c r="C1" s="1"/>
      <c r="D1" s="1"/>
      <c r="E1" s="2"/>
      <c r="F1" s="1">
        <f>Jahr</f>
        <v>2006</v>
      </c>
      <c r="G1" s="159" t="s">
        <v>0</v>
      </c>
      <c r="H1" s="160"/>
      <c r="I1" s="161"/>
      <c r="J1" s="159" t="s">
        <v>1</v>
      </c>
      <c r="K1" s="160"/>
      <c r="L1" s="161"/>
      <c r="M1" s="159" t="s">
        <v>2</v>
      </c>
      <c r="N1" s="160"/>
      <c r="O1" s="161"/>
      <c r="P1" s="159" t="s">
        <v>3</v>
      </c>
      <c r="Q1" s="160"/>
      <c r="R1" s="161"/>
      <c r="S1" s="162" t="s">
        <v>4</v>
      </c>
      <c r="T1" s="163"/>
      <c r="U1" s="164"/>
      <c r="V1" s="157" t="s">
        <v>5</v>
      </c>
      <c r="W1" s="158"/>
      <c r="X1" s="158"/>
      <c r="Y1" s="158"/>
      <c r="Z1" s="158"/>
    </row>
    <row r="2" spans="1:26" ht="12.75">
      <c r="A2" s="3"/>
      <c r="B2" s="3"/>
      <c r="C2" s="3"/>
      <c r="D2" s="3"/>
      <c r="E2" s="4"/>
      <c r="F2" s="3" t="s">
        <v>120</v>
      </c>
      <c r="G2" s="110" t="s">
        <v>6</v>
      </c>
      <c r="H2" s="110" t="s">
        <v>7</v>
      </c>
      <c r="I2" s="111" t="s">
        <v>8</v>
      </c>
      <c r="J2" s="110" t="s">
        <v>6</v>
      </c>
      <c r="K2" s="110" t="s">
        <v>7</v>
      </c>
      <c r="L2" s="111" t="s">
        <v>8</v>
      </c>
      <c r="M2" s="110" t="s">
        <v>6</v>
      </c>
      <c r="N2" s="110" t="s">
        <v>7</v>
      </c>
      <c r="O2" s="111" t="s">
        <v>8</v>
      </c>
      <c r="P2" s="110" t="s">
        <v>6</v>
      </c>
      <c r="Q2" s="110" t="s">
        <v>7</v>
      </c>
      <c r="R2" s="111" t="s">
        <v>8</v>
      </c>
      <c r="S2" s="112" t="s">
        <v>6</v>
      </c>
      <c r="T2" s="112" t="s">
        <v>7</v>
      </c>
      <c r="U2" s="111" t="s">
        <v>8</v>
      </c>
      <c r="V2" s="5" t="s">
        <v>9</v>
      </c>
      <c r="W2" s="5" t="s">
        <v>10</v>
      </c>
      <c r="X2" s="5" t="s">
        <v>11</v>
      </c>
      <c r="Y2" s="5" t="s">
        <v>12</v>
      </c>
      <c r="Z2" s="6" t="s">
        <v>8</v>
      </c>
    </row>
    <row r="3" spans="1:26" ht="12.75">
      <c r="A3" s="7"/>
      <c r="B3" s="7"/>
      <c r="C3" s="7"/>
      <c r="D3" s="7"/>
      <c r="E3" s="8"/>
      <c r="F3" s="109" t="s">
        <v>123</v>
      </c>
      <c r="G3" s="113" t="s">
        <v>13</v>
      </c>
      <c r="H3" s="113" t="s">
        <v>13</v>
      </c>
      <c r="I3" s="114" t="s">
        <v>13</v>
      </c>
      <c r="J3" s="113" t="s">
        <v>13</v>
      </c>
      <c r="K3" s="113" t="s">
        <v>13</v>
      </c>
      <c r="L3" s="114" t="s">
        <v>13</v>
      </c>
      <c r="M3" s="113" t="s">
        <v>13</v>
      </c>
      <c r="N3" s="113" t="s">
        <v>13</v>
      </c>
      <c r="O3" s="114" t="s">
        <v>13</v>
      </c>
      <c r="P3" s="113" t="s">
        <v>13</v>
      </c>
      <c r="Q3" s="113" t="s">
        <v>13</v>
      </c>
      <c r="R3" s="114" t="s">
        <v>13</v>
      </c>
      <c r="S3" s="114" t="s">
        <v>13</v>
      </c>
      <c r="T3" s="114" t="s">
        <v>13</v>
      </c>
      <c r="U3" s="114" t="s">
        <v>13</v>
      </c>
      <c r="V3" s="9" t="s">
        <v>14</v>
      </c>
      <c r="W3" s="9" t="s">
        <v>14</v>
      </c>
      <c r="X3" s="9" t="s">
        <v>14</v>
      </c>
      <c r="Y3" s="9" t="s">
        <v>14</v>
      </c>
      <c r="Z3" s="10" t="s">
        <v>14</v>
      </c>
    </row>
    <row r="4" spans="1:26" ht="12.75">
      <c r="A4" s="11"/>
      <c r="B4" s="11"/>
      <c r="C4" s="11"/>
      <c r="D4" s="11" t="str">
        <f>IF((64+COLUMN(D4)-COLUMN($C:$C))&lt;91,CHAR(64+COLUMN(D4)-COLUMN($C:$C)),"A"&amp;CHAR(64-26+COLUMN(D4)-COLUMN($C:$C)))</f>
        <v>A</v>
      </c>
      <c r="E4" s="12" t="str">
        <f>IF((64+COLUMN(E4)-COLUMN($C:$C))&lt;91,CHAR(64+COLUMN(E4)-COLUMN($C:$C)),"A"&amp;CHAR(64-26+COLUMN(E4)-COLUMN($C:$C)))</f>
        <v>B</v>
      </c>
      <c r="F4" s="11" t="str">
        <f>IF((64+COLUMN(F4)-COLUMN($C:$C))&lt;91,CHAR(64+COLUMN(F4)-COLUMN($C:$C)),"A"&amp;CHAR(64-26+COLUMN(F4)-COLUMN($C:$C)))</f>
        <v>C</v>
      </c>
      <c r="G4" s="115" t="str">
        <f>IF((64+COLUMN(G4)-COLUMN($C:$C))&lt;91,CHAR(64+COLUMN(G4)-COLUMN($C:$C)),"A"&amp;CHAR(64-26+COLUMN(G4)-COLUMN($C:$C)))</f>
        <v>D</v>
      </c>
      <c r="H4" s="115" t="str">
        <f>IF((64+COLUMN(H4)-COLUMN($C:$C))&lt;91,CHAR(64+COLUMN(H4)-COLUMN($C:$C)),"A"&amp;CHAR(64-26+COLUMN(H4)-COLUMN($C:$C)))</f>
        <v>E</v>
      </c>
      <c r="I4" s="116" t="str">
        <f>IF((64+COLUMN(I4)-COLUMN($C:$C))&lt;91,CHAR(64+COLUMN(I4)-COLUMN($C:$C)),"A"&amp;CHAR(64-26+COLUMN(I4)-COLUMN($C:$C)))</f>
        <v>F</v>
      </c>
      <c r="J4" s="115" t="str">
        <f>IF((64+COLUMN(J4)-COLUMN($C:$C))&lt;91,CHAR(64+COLUMN(J4)-COLUMN($C:$C)),"A"&amp;CHAR(64-26+COLUMN(J4)-COLUMN($C:$C)))</f>
        <v>G</v>
      </c>
      <c r="K4" s="115" t="str">
        <f>IF((64+COLUMN(K4)-COLUMN($C:$C))&lt;91,CHAR(64+COLUMN(K4)-COLUMN($C:$C)),"A"&amp;CHAR(64-26+COLUMN(K4)-COLUMN($C:$C)))</f>
        <v>H</v>
      </c>
      <c r="L4" s="116" t="str">
        <f>IF((64+COLUMN(L4)-COLUMN($C:$C))&lt;91,CHAR(64+COLUMN(L4)-COLUMN($C:$C)),"A"&amp;CHAR(64-26+COLUMN(L4)-COLUMN($C:$C)))</f>
        <v>I</v>
      </c>
      <c r="M4" s="115" t="str">
        <f>IF((64+COLUMN(M4)-COLUMN($C:$C))&lt;91,CHAR(64+COLUMN(M4)-COLUMN($C:$C)),"A"&amp;CHAR(64-26+COLUMN(M4)-COLUMN($C:$C)))</f>
        <v>J</v>
      </c>
      <c r="N4" s="115" t="str">
        <f>IF((64+COLUMN(N4)-COLUMN($C:$C))&lt;91,CHAR(64+COLUMN(N4)-COLUMN($C:$C)),"A"&amp;CHAR(64-26+COLUMN(N4)-COLUMN($C:$C)))</f>
        <v>K</v>
      </c>
      <c r="O4" s="116" t="str">
        <f>IF((64+COLUMN(O4)-COLUMN($C:$C))&lt;91,CHAR(64+COLUMN(O4)-COLUMN($C:$C)),"A"&amp;CHAR(64-26+COLUMN(O4)-COLUMN($C:$C)))</f>
        <v>L</v>
      </c>
      <c r="P4" s="115" t="str">
        <f>IF((64+COLUMN(P4)-COLUMN($C:$C))&lt;91,CHAR(64+COLUMN(P4)-COLUMN($C:$C)),"A"&amp;CHAR(64-26+COLUMN(P4)-COLUMN($C:$C)))</f>
        <v>M</v>
      </c>
      <c r="Q4" s="115" t="str">
        <f>IF((64+COLUMN(Q4)-COLUMN($C:$C))&lt;91,CHAR(64+COLUMN(Q4)-COLUMN($C:$C)),"A"&amp;CHAR(64-26+COLUMN(Q4)-COLUMN($C:$C)))</f>
        <v>N</v>
      </c>
      <c r="R4" s="116" t="str">
        <f>IF((64+COLUMN(R4)-COLUMN($C:$C))&lt;91,CHAR(64+COLUMN(R4)-COLUMN($C:$C)),"A"&amp;CHAR(64-26+COLUMN(R4)-COLUMN($C:$C)))</f>
        <v>O</v>
      </c>
      <c r="S4" s="115" t="str">
        <f>IF((64+COLUMN(S4)-COLUMN($C:$C))&lt;91,CHAR(64+COLUMN(S4)-COLUMN($C:$C)),"A"&amp;CHAR(64-26+COLUMN(S4)-COLUMN($C:$C)))</f>
        <v>P</v>
      </c>
      <c r="T4" s="115" t="str">
        <f>IF((64+COLUMN(T4)-COLUMN($C:$C))&lt;91,CHAR(64+COLUMN(T4)-COLUMN($C:$C)),"A"&amp;CHAR(64-26+COLUMN(T4)-COLUMN($C:$C)))</f>
        <v>Q</v>
      </c>
      <c r="U4" s="116" t="str">
        <f>IF((64+COLUMN(U4)-COLUMN($C:$C))&lt;91,CHAR(64+COLUMN(U4)-COLUMN($C:$C)),"A"&amp;CHAR(64-26+COLUMN(U4)-COLUMN($C:$C)))</f>
        <v>R</v>
      </c>
      <c r="V4" s="14" t="str">
        <f>IF((64+COLUMN(V4)-COLUMN($C:$C))&lt;91,CHAR(64+COLUMN(V4)-COLUMN($C:$C)),"A"&amp;CHAR(64-26+COLUMN(V4)-COLUMN($C:$C)))</f>
        <v>S</v>
      </c>
      <c r="W4" s="14" t="str">
        <f>IF((64+COLUMN(W4)-COLUMN($C:$C))&lt;91,CHAR(64+COLUMN(W4)-COLUMN($C:$C)),"A"&amp;CHAR(64-26+COLUMN(W4)-COLUMN($C:$C)))</f>
        <v>T</v>
      </c>
      <c r="X4" s="14" t="str">
        <f>IF((64+COLUMN(X4)-COLUMN($C:$C))&lt;91,CHAR(64+COLUMN(X4)-COLUMN($C:$C)),"A"&amp;CHAR(64-26+COLUMN(X4)-COLUMN($C:$C)))</f>
        <v>U</v>
      </c>
      <c r="Y4" s="14" t="str">
        <f>IF((64+COLUMN(Y4)-COLUMN($C:$C))&lt;91,CHAR(64+COLUMN(Y4)-COLUMN($C:$C)),"A"&amp;CHAR(64-26+COLUMN(Y4)-COLUMN($C:$C)))</f>
        <v>V</v>
      </c>
      <c r="Z4" s="15" t="str">
        <f>IF((64+COLUMN(Z4)-COLUMN($C:$C))&lt;91,CHAR(64+COLUMN(Z4)-COLUMN($C:$C)),"A"&amp;CHAR(64-26+COLUMN(Z4)-COLUMN($C:$C)))</f>
        <v>W</v>
      </c>
    </row>
    <row r="5" spans="1:26" ht="12.75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F5" s="16"/>
      <c r="G5" s="115"/>
      <c r="H5" s="115"/>
      <c r="I5" s="116" t="str">
        <f>G4&amp;"+"&amp;H4</f>
        <v>D+E</v>
      </c>
      <c r="J5" s="115"/>
      <c r="K5" s="115"/>
      <c r="L5" s="116" t="str">
        <f>J4&amp;"+"&amp;K4</f>
        <v>G+H</v>
      </c>
      <c r="M5" s="115"/>
      <c r="N5" s="115"/>
      <c r="O5" s="116" t="str">
        <f>M4&amp;"+"&amp;N4</f>
        <v>J+K</v>
      </c>
      <c r="P5" s="115"/>
      <c r="Q5" s="115"/>
      <c r="R5" s="116" t="str">
        <f>P4&amp;"+"&amp;Q4</f>
        <v>M+N</v>
      </c>
      <c r="S5" s="115"/>
      <c r="T5" s="115"/>
      <c r="U5" s="117" t="str">
        <f>I4&amp;"+"&amp;L4&amp;"+"&amp;O4&amp;"+"&amp;R4</f>
        <v>F+I+L+O</v>
      </c>
      <c r="V5" s="14"/>
      <c r="W5" s="14"/>
      <c r="X5" s="14"/>
      <c r="Y5" s="14"/>
      <c r="Z5" s="13" t="str">
        <f>V4&amp;" bis "&amp;Y4</f>
        <v>S bis V</v>
      </c>
    </row>
    <row r="6" spans="1:26" ht="12.75">
      <c r="A6" s="17"/>
      <c r="B6" s="17"/>
      <c r="C6" s="18"/>
      <c r="D6" s="17"/>
      <c r="E6" s="19">
        <v>1</v>
      </c>
      <c r="F6" s="20" t="s">
        <v>20</v>
      </c>
      <c r="G6" s="118">
        <f>SUMIF(FBG,SHIS,G:G)</f>
        <v>76.5</v>
      </c>
      <c r="H6" s="118">
        <f>SUMIF(FBG,SHIS,H:H)</f>
        <v>21.6832</v>
      </c>
      <c r="I6" s="119">
        <f aca="true" t="shared" si="0" ref="I6:I30">SUM(G6:H6)</f>
        <v>98.1832</v>
      </c>
      <c r="J6" s="118">
        <f>SUMIF(FBG,SHIS,J:J)</f>
        <v>26.1893</v>
      </c>
      <c r="K6" s="118">
        <f>SUMIF(FBG,SHIS,K:K)</f>
        <v>11.912300000000002</v>
      </c>
      <c r="L6" s="119">
        <f aca="true" t="shared" si="1" ref="L6:L30">SUM(J6:K6)</f>
        <v>38.101600000000005</v>
      </c>
      <c r="M6" s="118">
        <f>SUMIF(FBG,SHIS,M:M)</f>
        <v>147.2094</v>
      </c>
      <c r="N6" s="118">
        <f>SUMIF(FBG,SHIS,N:N)</f>
        <v>142.5296</v>
      </c>
      <c r="O6" s="119">
        <f aca="true" t="shared" si="2" ref="O6:O30">SUM(M6:N6)</f>
        <v>289.739</v>
      </c>
      <c r="P6" s="118">
        <f>SUMIF(FBG,SHIS,P:P)</f>
        <v>20.275300000000005</v>
      </c>
      <c r="Q6" s="118">
        <f>SUMIF(FBG,SHIS,Q:Q)</f>
        <v>59.0042</v>
      </c>
      <c r="R6" s="119">
        <f aca="true" t="shared" si="3" ref="R6:R30">SUM(P6:Q6)</f>
        <v>79.2795</v>
      </c>
      <c r="S6" s="118">
        <f aca="true" t="shared" si="4" ref="S6:S21">G6+J6+M6+P6</f>
        <v>270.174</v>
      </c>
      <c r="T6" s="118">
        <f aca="true" t="shared" si="5" ref="T6:T21">H6+K6+N6+Q6</f>
        <v>235.12929999999997</v>
      </c>
      <c r="U6" s="119">
        <f aca="true" t="shared" si="6" ref="U6:U21">I6+L6+O6+R6</f>
        <v>505.3033</v>
      </c>
      <c r="V6" s="21">
        <f aca="true" t="shared" si="7" ref="V6:V30">IF(ISERROR(H6/I6),0,H6/I6)</f>
        <v>0.22084429922838122</v>
      </c>
      <c r="W6" s="21">
        <f aca="true" t="shared" si="8" ref="W6:W30">IF(ISERROR(K6/L6),0,K6/L6)</f>
        <v>0.3126456631742499</v>
      </c>
      <c r="X6" s="21">
        <f aca="true" t="shared" si="9" ref="X6:X30">IF(ISERROR(N6/O6),0,N6/O6)</f>
        <v>0.4919241110102541</v>
      </c>
      <c r="Y6" s="21">
        <f aca="true" t="shared" si="10" ref="Y6:Y30">IF(ISERROR(Q6/R6),0,Q6/R6)</f>
        <v>0.7442554506524385</v>
      </c>
      <c r="Z6" s="22">
        <f aca="true" t="shared" si="11" ref="Z6:Z30">IF(ISERROR(T6/U6),0,T6/U6)</f>
        <v>0.4653231039654797</v>
      </c>
    </row>
    <row r="7" spans="1:26" ht="12.75">
      <c r="A7" s="17"/>
      <c r="B7" s="17" t="s">
        <v>21</v>
      </c>
      <c r="C7" s="23"/>
      <c r="D7" s="17"/>
      <c r="E7" s="24">
        <v>1.1</v>
      </c>
      <c r="F7" s="18" t="s">
        <v>22</v>
      </c>
      <c r="G7" s="120">
        <f>SUMIF(FB,SHIS,G:G)</f>
        <v>10.25</v>
      </c>
      <c r="H7" s="120">
        <f>SUMIF(FB,SHIS,H:H)</f>
        <v>2.45</v>
      </c>
      <c r="I7" s="121">
        <f t="shared" si="0"/>
        <v>12.7</v>
      </c>
      <c r="J7" s="120">
        <f>SUMIF(FB,SHIS,J:J)</f>
        <v>7.129300000000001</v>
      </c>
      <c r="K7" s="120">
        <f>SUMIF(FB,SHIS,K:K)</f>
        <v>1.4403000000000001</v>
      </c>
      <c r="L7" s="121">
        <f t="shared" si="1"/>
        <v>8.569600000000001</v>
      </c>
      <c r="M7" s="120">
        <f>SUMIF(FB,SHIS,M:M)</f>
        <v>8.7932</v>
      </c>
      <c r="N7" s="120">
        <f>SUMIF(FB,SHIS,N:N)</f>
        <v>8.5076</v>
      </c>
      <c r="O7" s="121">
        <f t="shared" si="2"/>
        <v>17.300800000000002</v>
      </c>
      <c r="P7" s="120">
        <f>SUMIF(FB,SHIS,P:P)</f>
        <v>3.2136</v>
      </c>
      <c r="Q7" s="120">
        <f>SUMIF(FB,SHIS,Q:Q)</f>
        <v>3.5251000000000006</v>
      </c>
      <c r="R7" s="121">
        <f t="shared" si="3"/>
        <v>6.738700000000001</v>
      </c>
      <c r="S7" s="120">
        <f t="shared" si="4"/>
        <v>29.3861</v>
      </c>
      <c r="T7" s="120">
        <f t="shared" si="5"/>
        <v>15.923</v>
      </c>
      <c r="U7" s="121">
        <f t="shared" si="6"/>
        <v>45.30910000000001</v>
      </c>
      <c r="V7" s="25">
        <f t="shared" si="7"/>
        <v>0.19291338582677167</v>
      </c>
      <c r="W7" s="25">
        <f t="shared" si="8"/>
        <v>0.16807085511575803</v>
      </c>
      <c r="X7" s="25">
        <f t="shared" si="9"/>
        <v>0.49174604642559877</v>
      </c>
      <c r="Y7" s="25">
        <f t="shared" si="10"/>
        <v>0.5231127665573478</v>
      </c>
      <c r="Z7" s="26">
        <f t="shared" si="11"/>
        <v>0.3514305073373781</v>
      </c>
    </row>
    <row r="8" spans="1:26" ht="12.75">
      <c r="A8" s="17"/>
      <c r="B8" s="17" t="s">
        <v>21</v>
      </c>
      <c r="C8" s="18"/>
      <c r="D8" s="17"/>
      <c r="E8" s="24">
        <v>1.2</v>
      </c>
      <c r="F8" s="18" t="s">
        <v>23</v>
      </c>
      <c r="G8" s="120">
        <f>SUMIF(FB,SHIS,G:G)</f>
        <v>21.6667</v>
      </c>
      <c r="H8" s="120">
        <f>SUMIF(FB,SHIS,H:H)</f>
        <v>7</v>
      </c>
      <c r="I8" s="121">
        <f t="shared" si="0"/>
        <v>28.6667</v>
      </c>
      <c r="J8" s="120">
        <f>SUMIF(FB,SHIS,J:J)</f>
        <v>7.884099999999999</v>
      </c>
      <c r="K8" s="120">
        <f>SUMIF(FB,SHIS,K:K)</f>
        <v>4.9804</v>
      </c>
      <c r="L8" s="121">
        <f t="shared" si="1"/>
        <v>12.8645</v>
      </c>
      <c r="M8" s="120">
        <f>SUMIF(FB,SHIS,M:M)</f>
        <v>30.8155</v>
      </c>
      <c r="N8" s="120">
        <f>SUMIF(FB,SHIS,N:N)</f>
        <v>27.8392</v>
      </c>
      <c r="O8" s="121">
        <f t="shared" si="2"/>
        <v>58.654700000000005</v>
      </c>
      <c r="P8" s="120">
        <f>SUMIF(FB,SHIS,P:P)</f>
        <v>3.855</v>
      </c>
      <c r="Q8" s="120">
        <f>SUMIF(FB,SHIS,Q:Q)</f>
        <v>11.7293</v>
      </c>
      <c r="R8" s="121">
        <f t="shared" si="3"/>
        <v>15.5843</v>
      </c>
      <c r="S8" s="120">
        <f t="shared" si="4"/>
        <v>64.2213</v>
      </c>
      <c r="T8" s="120">
        <f t="shared" si="5"/>
        <v>51.5489</v>
      </c>
      <c r="U8" s="121">
        <f t="shared" si="6"/>
        <v>115.7702</v>
      </c>
      <c r="V8" s="25">
        <f t="shared" si="7"/>
        <v>0.24418576257469468</v>
      </c>
      <c r="W8" s="25">
        <f t="shared" si="8"/>
        <v>0.3871429126666408</v>
      </c>
      <c r="X8" s="25">
        <f t="shared" si="9"/>
        <v>0.4746286316356575</v>
      </c>
      <c r="Y8" s="25">
        <f t="shared" si="10"/>
        <v>0.7526356653811849</v>
      </c>
      <c r="Z8" s="26">
        <f t="shared" si="11"/>
        <v>0.44526916253059945</v>
      </c>
    </row>
    <row r="9" spans="1:26" ht="12.75">
      <c r="A9" s="17"/>
      <c r="B9" s="17" t="s">
        <v>21</v>
      </c>
      <c r="C9" s="18"/>
      <c r="D9" s="17"/>
      <c r="E9" s="24">
        <v>1.3</v>
      </c>
      <c r="F9" s="18" t="s">
        <v>24</v>
      </c>
      <c r="G9" s="120">
        <f>SUMIF(FB,SHIS,G:G)</f>
        <v>28.683300000000003</v>
      </c>
      <c r="H9" s="120">
        <f>SUMIF(FB,SHIS,H:H)</f>
        <v>4.8999</v>
      </c>
      <c r="I9" s="121">
        <f t="shared" si="0"/>
        <v>33.583200000000005</v>
      </c>
      <c r="J9" s="120">
        <f>SUMIF(FB,SHIS,J:J)</f>
        <v>4.329300000000001</v>
      </c>
      <c r="K9" s="120">
        <f>SUMIF(FB,SHIS,K:K)</f>
        <v>1.1993</v>
      </c>
      <c r="L9" s="121">
        <f t="shared" si="1"/>
        <v>5.528600000000001</v>
      </c>
      <c r="M9" s="120">
        <f>SUMIF(FB,SHIS,M:M)</f>
        <v>44.242799999999995</v>
      </c>
      <c r="N9" s="120">
        <f>SUMIF(FB,SHIS,N:N)</f>
        <v>33.5807</v>
      </c>
      <c r="O9" s="121">
        <f t="shared" si="2"/>
        <v>77.8235</v>
      </c>
      <c r="P9" s="120">
        <f>SUMIF(FB,SHIS,P:P)</f>
        <v>5.566400000000001</v>
      </c>
      <c r="Q9" s="120">
        <f>SUMIF(FB,SHIS,Q:Q)</f>
        <v>16.491599999999995</v>
      </c>
      <c r="R9" s="121">
        <f t="shared" si="3"/>
        <v>22.057999999999996</v>
      </c>
      <c r="S9" s="120">
        <f t="shared" si="4"/>
        <v>82.82180000000001</v>
      </c>
      <c r="T9" s="120">
        <f t="shared" si="5"/>
        <v>56.171499999999995</v>
      </c>
      <c r="U9" s="121">
        <f t="shared" si="6"/>
        <v>138.9933</v>
      </c>
      <c r="V9" s="25">
        <f t="shared" si="7"/>
        <v>0.14590330879725574</v>
      </c>
      <c r="W9" s="25">
        <f t="shared" si="8"/>
        <v>0.2169265275114857</v>
      </c>
      <c r="X9" s="25">
        <f t="shared" si="9"/>
        <v>0.43149819784512394</v>
      </c>
      <c r="Y9" s="25">
        <f t="shared" si="10"/>
        <v>0.7476471121588538</v>
      </c>
      <c r="Z9" s="26">
        <f t="shared" si="11"/>
        <v>0.40413099048659173</v>
      </c>
    </row>
    <row r="10" spans="1:26" ht="12.75">
      <c r="A10" s="17"/>
      <c r="B10" s="17" t="s">
        <v>21</v>
      </c>
      <c r="C10" s="18"/>
      <c r="D10" s="17"/>
      <c r="E10" s="24">
        <v>1.4</v>
      </c>
      <c r="F10" s="18" t="s">
        <v>25</v>
      </c>
      <c r="G10" s="120">
        <f>SUMIF(FB,SHIS,G:G)</f>
        <v>15.9</v>
      </c>
      <c r="H10" s="120">
        <f>SUMIF(FB,SHIS,H:H)</f>
        <v>7.3333</v>
      </c>
      <c r="I10" s="121">
        <f t="shared" si="0"/>
        <v>23.2333</v>
      </c>
      <c r="J10" s="120">
        <f>SUMIF(FB,SHIS,J:J)</f>
        <v>6.3004000000000016</v>
      </c>
      <c r="K10" s="120">
        <f>SUMIF(FB,SHIS,K:K)</f>
        <v>4.2923</v>
      </c>
      <c r="L10" s="121">
        <f t="shared" si="1"/>
        <v>10.5927</v>
      </c>
      <c r="M10" s="120">
        <f>SUMIF(FB,SHIS,M:M)</f>
        <v>56.41159999999999</v>
      </c>
      <c r="N10" s="120">
        <f>SUMIF(FB,SHIS,N:N)</f>
        <v>66.0083</v>
      </c>
      <c r="O10" s="121">
        <f t="shared" si="2"/>
        <v>122.4199</v>
      </c>
      <c r="P10" s="120">
        <f>SUMIF(FB,SHIS,P:P)</f>
        <v>6.640300000000001</v>
      </c>
      <c r="Q10" s="120">
        <f>SUMIF(FB,SHIS,Q:Q)</f>
        <v>25.408199999999997</v>
      </c>
      <c r="R10" s="121">
        <f t="shared" si="3"/>
        <v>32.0485</v>
      </c>
      <c r="S10" s="120">
        <f t="shared" si="4"/>
        <v>85.25229999999999</v>
      </c>
      <c r="T10" s="120">
        <f t="shared" si="5"/>
        <v>103.0421</v>
      </c>
      <c r="U10" s="121">
        <f t="shared" si="6"/>
        <v>188.2944</v>
      </c>
      <c r="V10" s="25">
        <f t="shared" si="7"/>
        <v>0.315637468633384</v>
      </c>
      <c r="W10" s="25">
        <f t="shared" si="8"/>
        <v>0.405213024063742</v>
      </c>
      <c r="X10" s="25">
        <f t="shared" si="9"/>
        <v>0.5391958333571585</v>
      </c>
      <c r="Y10" s="25">
        <f t="shared" si="10"/>
        <v>0.7928046554440925</v>
      </c>
      <c r="Z10" s="26">
        <f t="shared" si="11"/>
        <v>0.5472393231025459</v>
      </c>
    </row>
    <row r="11" spans="1:26" ht="12.75">
      <c r="A11" s="17"/>
      <c r="B11" s="17" t="s">
        <v>21</v>
      </c>
      <c r="C11" s="18"/>
      <c r="D11" s="17"/>
      <c r="E11" s="27">
        <v>1.5</v>
      </c>
      <c r="F11" s="28" t="s">
        <v>124</v>
      </c>
      <c r="G11" s="122">
        <f>SUMIF(FB,SHIS,G:G)</f>
        <v>0</v>
      </c>
      <c r="H11" s="122">
        <f>SUMIF(FB,SHIS,H:H)</f>
        <v>0</v>
      </c>
      <c r="I11" s="123">
        <f t="shared" si="0"/>
        <v>0</v>
      </c>
      <c r="J11" s="122">
        <f>SUMIF(FB,SHIS,J:J)</f>
        <v>0.5462</v>
      </c>
      <c r="K11" s="122">
        <f>SUMIF(FB,SHIS,K:K)</f>
        <v>0</v>
      </c>
      <c r="L11" s="123">
        <f t="shared" si="1"/>
        <v>0.5462</v>
      </c>
      <c r="M11" s="122">
        <f>SUMIF(FB,SHIS,M:M)</f>
        <v>6.946300000000002</v>
      </c>
      <c r="N11" s="122">
        <f>SUMIF(FB,SHIS,N:N)</f>
        <v>6.593799999999999</v>
      </c>
      <c r="O11" s="123">
        <f t="shared" si="2"/>
        <v>13.5401</v>
      </c>
      <c r="P11" s="122">
        <f>SUMIF(FB,SHIS,P:P)</f>
        <v>1</v>
      </c>
      <c r="Q11" s="122">
        <f>SUMIF(FB,SHIS,Q:Q)</f>
        <v>1.85</v>
      </c>
      <c r="R11" s="123">
        <f t="shared" si="3"/>
        <v>2.85</v>
      </c>
      <c r="S11" s="122">
        <f t="shared" si="4"/>
        <v>8.492500000000001</v>
      </c>
      <c r="T11" s="122">
        <f t="shared" si="5"/>
        <v>8.4438</v>
      </c>
      <c r="U11" s="123">
        <f t="shared" si="6"/>
        <v>16.936300000000003</v>
      </c>
      <c r="V11" s="29">
        <f t="shared" si="7"/>
        <v>0</v>
      </c>
      <c r="W11" s="29">
        <f t="shared" si="8"/>
        <v>0</v>
      </c>
      <c r="X11" s="29">
        <f t="shared" si="9"/>
        <v>0.4869831094305063</v>
      </c>
      <c r="Y11" s="29">
        <f t="shared" si="10"/>
        <v>0.6491228070175439</v>
      </c>
      <c r="Z11" s="30">
        <f t="shared" si="11"/>
        <v>0.4985622597615771</v>
      </c>
    </row>
    <row r="12" spans="1:26" ht="12.75">
      <c r="A12" s="17"/>
      <c r="B12" s="17" t="s">
        <v>21</v>
      </c>
      <c r="C12" s="18"/>
      <c r="D12" s="17"/>
      <c r="E12" s="31">
        <v>2</v>
      </c>
      <c r="F12" s="32" t="s">
        <v>26</v>
      </c>
      <c r="G12" s="124">
        <f>SUMIF(FB,SHIS,G:G)</f>
        <v>21.4833</v>
      </c>
      <c r="H12" s="124">
        <f>SUMIF(FB,SHIS,H:H)</f>
        <v>2.3333</v>
      </c>
      <c r="I12" s="125">
        <f t="shared" si="0"/>
        <v>23.8166</v>
      </c>
      <c r="J12" s="124">
        <f>SUMIF(FB,SHIS,J:J)</f>
        <v>4.4025</v>
      </c>
      <c r="K12" s="124">
        <f>SUMIF(FB,SHIS,K:K)</f>
        <v>0.6512000000000001</v>
      </c>
      <c r="L12" s="125">
        <f t="shared" si="1"/>
        <v>5.0537</v>
      </c>
      <c r="M12" s="124">
        <f>SUMIF(FB,SHIS,M:M)</f>
        <v>56.26809999999999</v>
      </c>
      <c r="N12" s="124">
        <f>SUMIF(FB,SHIS,N:N)</f>
        <v>22.695500000000003</v>
      </c>
      <c r="O12" s="125">
        <f t="shared" si="2"/>
        <v>78.96359999999999</v>
      </c>
      <c r="P12" s="124">
        <f>SUMIF(FB,SHIS,P:P)</f>
        <v>3.2167000000000003</v>
      </c>
      <c r="Q12" s="124">
        <f>SUMIF(FB,SHIS,Q:Q)</f>
        <v>14.1985</v>
      </c>
      <c r="R12" s="125">
        <f t="shared" si="3"/>
        <v>17.4152</v>
      </c>
      <c r="S12" s="124">
        <f t="shared" si="4"/>
        <v>85.3706</v>
      </c>
      <c r="T12" s="124">
        <f t="shared" si="5"/>
        <v>39.8785</v>
      </c>
      <c r="U12" s="125">
        <f t="shared" si="6"/>
        <v>125.24909999999998</v>
      </c>
      <c r="V12" s="33">
        <f t="shared" si="7"/>
        <v>0.09796948346951286</v>
      </c>
      <c r="W12" s="33">
        <f t="shared" si="8"/>
        <v>0.12885608564022402</v>
      </c>
      <c r="X12" s="33">
        <f t="shared" si="9"/>
        <v>0.28741724034871774</v>
      </c>
      <c r="Y12" s="33">
        <f t="shared" si="10"/>
        <v>0.8152935366806009</v>
      </c>
      <c r="Z12" s="34">
        <f t="shared" si="11"/>
        <v>0.3183935054223943</v>
      </c>
    </row>
    <row r="13" spans="1:26" ht="12.75">
      <c r="A13" s="17"/>
      <c r="B13" s="17" t="s">
        <v>21</v>
      </c>
      <c r="C13" s="18"/>
      <c r="D13" s="17"/>
      <c r="E13" s="35">
        <v>3</v>
      </c>
      <c r="F13" s="36" t="s">
        <v>27</v>
      </c>
      <c r="G13" s="126">
        <f>SUMIF(FB,SHIS,G:G)</f>
        <v>17.8944</v>
      </c>
      <c r="H13" s="126">
        <f>SUMIF(FB,SHIS,H:H)</f>
        <v>3.6666</v>
      </c>
      <c r="I13" s="127">
        <f t="shared" si="0"/>
        <v>21.561</v>
      </c>
      <c r="J13" s="126">
        <f>SUMIF(FB,SHIS,J:J)</f>
        <v>11.059900000000006</v>
      </c>
      <c r="K13" s="126">
        <f>SUMIF(FB,SHIS,K:K)</f>
        <v>1.7716999999999998</v>
      </c>
      <c r="L13" s="127">
        <f t="shared" si="1"/>
        <v>12.831600000000005</v>
      </c>
      <c r="M13" s="126">
        <f>SUMIF(FB,SHIS,M:M)</f>
        <v>40.63419999999997</v>
      </c>
      <c r="N13" s="126">
        <f>SUMIF(FB,SHIS,N:N)</f>
        <v>33.011299999999984</v>
      </c>
      <c r="O13" s="127">
        <f t="shared" si="2"/>
        <v>73.64549999999996</v>
      </c>
      <c r="P13" s="126">
        <f>SUMIF(FB,SHIS,P:P)</f>
        <v>6.0698</v>
      </c>
      <c r="Q13" s="126">
        <f>SUMIF(FB,SHIS,Q:Q)</f>
        <v>17.547200000000004</v>
      </c>
      <c r="R13" s="127">
        <f t="shared" si="3"/>
        <v>23.617000000000004</v>
      </c>
      <c r="S13" s="126">
        <f t="shared" si="4"/>
        <v>75.65829999999998</v>
      </c>
      <c r="T13" s="126">
        <f t="shared" si="5"/>
        <v>55.996799999999986</v>
      </c>
      <c r="U13" s="127">
        <f t="shared" si="6"/>
        <v>131.65509999999995</v>
      </c>
      <c r="V13" s="37">
        <f t="shared" si="7"/>
        <v>0.1700570474467789</v>
      </c>
      <c r="W13" s="37">
        <f t="shared" si="8"/>
        <v>0.13807319430156795</v>
      </c>
      <c r="X13" s="37">
        <f t="shared" si="9"/>
        <v>0.44824598923220027</v>
      </c>
      <c r="Y13" s="37">
        <f t="shared" si="10"/>
        <v>0.7429902189101072</v>
      </c>
      <c r="Z13" s="38">
        <f t="shared" si="11"/>
        <v>0.42532951628915255</v>
      </c>
    </row>
    <row r="14" spans="1:26" ht="12.75">
      <c r="A14" s="17"/>
      <c r="B14" s="17"/>
      <c r="C14" s="18"/>
      <c r="D14" s="17"/>
      <c r="E14" s="19">
        <v>4</v>
      </c>
      <c r="F14" s="20" t="s">
        <v>28</v>
      </c>
      <c r="G14" s="118">
        <f>SUMIF(FBG,SHIS,G:G)</f>
        <v>68.58349999999999</v>
      </c>
      <c r="H14" s="118">
        <f>SUMIF(FBG,SHIS,H:H)</f>
        <v>4.9167000000000005</v>
      </c>
      <c r="I14" s="119">
        <f t="shared" si="0"/>
        <v>73.50019999999999</v>
      </c>
      <c r="J14" s="118">
        <f>SUMIF(FBG,SHIS,J:J)</f>
        <v>51.1951</v>
      </c>
      <c r="K14" s="118">
        <f>SUMIF(FBG,SHIS,K:K)</f>
        <v>4.7204999999999995</v>
      </c>
      <c r="L14" s="119">
        <f t="shared" si="1"/>
        <v>55.9156</v>
      </c>
      <c r="M14" s="118">
        <f>SUMIF(FBG,SHIS,M:M)</f>
        <v>323.49230000000006</v>
      </c>
      <c r="N14" s="118">
        <f>SUMIF(FBG,SHIS,N:N)</f>
        <v>122.34920000000001</v>
      </c>
      <c r="O14" s="119">
        <f t="shared" si="2"/>
        <v>445.84150000000005</v>
      </c>
      <c r="P14" s="118">
        <f>SUMIF(FBG,SHIS,P:P)</f>
        <v>145.07019999999997</v>
      </c>
      <c r="Q14" s="118">
        <f>SUMIF(FBG,SHIS,Q:Q)</f>
        <v>88.9893</v>
      </c>
      <c r="R14" s="119">
        <f t="shared" si="3"/>
        <v>234.05949999999996</v>
      </c>
      <c r="S14" s="118">
        <f t="shared" si="4"/>
        <v>588.3411</v>
      </c>
      <c r="T14" s="118">
        <f t="shared" si="5"/>
        <v>220.97570000000002</v>
      </c>
      <c r="U14" s="119">
        <f t="shared" si="6"/>
        <v>809.3168</v>
      </c>
      <c r="V14" s="21">
        <f t="shared" si="7"/>
        <v>0.06689369552735912</v>
      </c>
      <c r="W14" s="21">
        <f t="shared" si="8"/>
        <v>0.08442187868859495</v>
      </c>
      <c r="X14" s="21">
        <f t="shared" si="9"/>
        <v>0.2744230853341378</v>
      </c>
      <c r="Y14" s="21">
        <f t="shared" si="10"/>
        <v>0.3801994791922567</v>
      </c>
      <c r="Z14" s="22">
        <f t="shared" si="11"/>
        <v>0.2730398034490326</v>
      </c>
    </row>
    <row r="15" spans="1:26" ht="12.75">
      <c r="A15" s="17"/>
      <c r="B15" s="17" t="s">
        <v>21</v>
      </c>
      <c r="C15" s="18"/>
      <c r="D15" s="17"/>
      <c r="E15" s="39">
        <v>4.1</v>
      </c>
      <c r="F15" s="40" t="s">
        <v>29</v>
      </c>
      <c r="G15" s="128">
        <f>SUMIF(FB,SHIS,G:G)</f>
        <v>27.2001</v>
      </c>
      <c r="H15" s="128">
        <f>SUMIF(FB,SHIS,H:H)</f>
        <v>1.25</v>
      </c>
      <c r="I15" s="129">
        <f t="shared" si="0"/>
        <v>28.4501</v>
      </c>
      <c r="J15" s="128">
        <f>SUMIF(FB,SHIS,J:J)</f>
        <v>22.940199999999997</v>
      </c>
      <c r="K15" s="128">
        <f>SUMIF(FB,SHIS,K:K)</f>
        <v>1.775</v>
      </c>
      <c r="L15" s="129">
        <f t="shared" si="1"/>
        <v>24.715199999999996</v>
      </c>
      <c r="M15" s="128">
        <f>SUMIF(FB,SHIS,M:M)</f>
        <v>134.31680000000006</v>
      </c>
      <c r="N15" s="128">
        <f>SUMIF(FB,SHIS,N:N)</f>
        <v>23.9336</v>
      </c>
      <c r="O15" s="129">
        <f t="shared" si="2"/>
        <v>158.25040000000007</v>
      </c>
      <c r="P15" s="128">
        <f>SUMIF(FB,SHIS,P:P)</f>
        <v>62.96919999999998</v>
      </c>
      <c r="Q15" s="128">
        <f>SUMIF(FB,SHIS,Q:Q)</f>
        <v>18.354200000000002</v>
      </c>
      <c r="R15" s="129">
        <f t="shared" si="3"/>
        <v>81.32339999999998</v>
      </c>
      <c r="S15" s="128">
        <f t="shared" si="4"/>
        <v>247.42630000000003</v>
      </c>
      <c r="T15" s="128">
        <f t="shared" si="5"/>
        <v>45.312799999999996</v>
      </c>
      <c r="U15" s="129">
        <f t="shared" si="6"/>
        <v>292.73910000000006</v>
      </c>
      <c r="V15" s="41">
        <f t="shared" si="7"/>
        <v>0.04393657667284122</v>
      </c>
      <c r="W15" s="41">
        <f t="shared" si="8"/>
        <v>0.07181815239205025</v>
      </c>
      <c r="X15" s="41">
        <f t="shared" si="9"/>
        <v>0.15123879623684988</v>
      </c>
      <c r="Y15" s="41">
        <f t="shared" si="10"/>
        <v>0.22569395770467057</v>
      </c>
      <c r="Z15" s="42">
        <f t="shared" si="11"/>
        <v>0.15478902544962386</v>
      </c>
    </row>
    <row r="16" spans="1:26" ht="12.75">
      <c r="A16" s="17"/>
      <c r="B16" s="17" t="s">
        <v>21</v>
      </c>
      <c r="C16" s="18"/>
      <c r="D16" s="17"/>
      <c r="E16" s="24">
        <v>4.2</v>
      </c>
      <c r="F16" s="18" t="s">
        <v>30</v>
      </c>
      <c r="G16" s="120">
        <f>SUMIF(FB,SHIS,G:G)</f>
        <v>40.3834</v>
      </c>
      <c r="H16" s="120">
        <f>SUMIF(FB,SHIS,H:H)</f>
        <v>3.6667</v>
      </c>
      <c r="I16" s="121">
        <f t="shared" si="0"/>
        <v>44.0501</v>
      </c>
      <c r="J16" s="120">
        <f>SUMIF(FB,SHIS,J:J)</f>
        <v>28.254899999999996</v>
      </c>
      <c r="K16" s="120">
        <f>SUMIF(FB,SHIS,K:K)</f>
        <v>2.9455</v>
      </c>
      <c r="L16" s="121">
        <f t="shared" si="1"/>
        <v>31.200399999999995</v>
      </c>
      <c r="M16" s="120">
        <f>SUMIF(FB,SHIS,M:M)</f>
        <v>189.05050000000003</v>
      </c>
      <c r="N16" s="120">
        <f>SUMIF(FB,SHIS,N:N)</f>
        <v>98.41560000000001</v>
      </c>
      <c r="O16" s="121">
        <f t="shared" si="2"/>
        <v>287.46610000000004</v>
      </c>
      <c r="P16" s="120">
        <f>SUMIF(FB,SHIS,P:P)</f>
        <v>78.101</v>
      </c>
      <c r="Q16" s="120">
        <f>SUMIF(FB,SHIS,Q:Q)</f>
        <v>67.43509999999999</v>
      </c>
      <c r="R16" s="121">
        <f t="shared" si="3"/>
        <v>145.53609999999998</v>
      </c>
      <c r="S16" s="120">
        <f t="shared" si="4"/>
        <v>335.7898</v>
      </c>
      <c r="T16" s="120">
        <f t="shared" si="5"/>
        <v>172.4629</v>
      </c>
      <c r="U16" s="121">
        <f t="shared" si="6"/>
        <v>508.2527</v>
      </c>
      <c r="V16" s="25">
        <f t="shared" si="7"/>
        <v>0.0832393116020168</v>
      </c>
      <c r="W16" s="25">
        <f t="shared" si="8"/>
        <v>0.09440584095075706</v>
      </c>
      <c r="X16" s="25">
        <f t="shared" si="9"/>
        <v>0.34235549861357567</v>
      </c>
      <c r="Y16" s="25">
        <f t="shared" si="10"/>
        <v>0.46335651429439156</v>
      </c>
      <c r="Z16" s="26">
        <f t="shared" si="11"/>
        <v>0.33932510343771904</v>
      </c>
    </row>
    <row r="17" spans="1:26" ht="12.75">
      <c r="A17" s="17"/>
      <c r="B17" s="17" t="s">
        <v>21</v>
      </c>
      <c r="C17" s="18"/>
      <c r="D17" s="17"/>
      <c r="E17" s="27">
        <v>4.3</v>
      </c>
      <c r="F17" s="28" t="s">
        <v>125</v>
      </c>
      <c r="G17" s="122">
        <f>SUMIF(FB,SHIS,G:G)</f>
        <v>1</v>
      </c>
      <c r="H17" s="122">
        <f>SUMIF(FB,SHIS,H:H)</f>
        <v>0</v>
      </c>
      <c r="I17" s="123">
        <f t="shared" si="0"/>
        <v>1</v>
      </c>
      <c r="J17" s="122">
        <f>SUMIF(FB,SHIS,J:J)</f>
        <v>0</v>
      </c>
      <c r="K17" s="122">
        <f>SUMIF(FB,SHIS,K:K)</f>
        <v>0</v>
      </c>
      <c r="L17" s="123">
        <f t="shared" si="1"/>
        <v>0</v>
      </c>
      <c r="M17" s="122">
        <f>SUMIF(FB,SHIS,M:M)</f>
        <v>0.125</v>
      </c>
      <c r="N17" s="122">
        <f>SUMIF(FB,SHIS,N:N)</f>
        <v>0</v>
      </c>
      <c r="O17" s="123">
        <f t="shared" si="2"/>
        <v>0.125</v>
      </c>
      <c r="P17" s="122">
        <f>SUMIF(FB,SHIS,P:P)</f>
        <v>4</v>
      </c>
      <c r="Q17" s="122">
        <f>SUMIF(FB,SHIS,Q:Q)</f>
        <v>3.2</v>
      </c>
      <c r="R17" s="123">
        <f t="shared" si="3"/>
        <v>7.2</v>
      </c>
      <c r="S17" s="122">
        <f t="shared" si="4"/>
        <v>5.125</v>
      </c>
      <c r="T17" s="122">
        <f t="shared" si="5"/>
        <v>3.2</v>
      </c>
      <c r="U17" s="123">
        <f t="shared" si="6"/>
        <v>8.325</v>
      </c>
      <c r="V17" s="29">
        <f t="shared" si="7"/>
        <v>0</v>
      </c>
      <c r="W17" s="29">
        <f t="shared" si="8"/>
        <v>0</v>
      </c>
      <c r="X17" s="29">
        <f t="shared" si="9"/>
        <v>0</v>
      </c>
      <c r="Y17" s="29">
        <f t="shared" si="10"/>
        <v>0.4444444444444445</v>
      </c>
      <c r="Z17" s="30">
        <f t="shared" si="11"/>
        <v>0.38438438438438444</v>
      </c>
    </row>
    <row r="18" spans="1:26" ht="12.75">
      <c r="A18" s="17"/>
      <c r="B18" s="17"/>
      <c r="C18" s="18"/>
      <c r="D18" s="17"/>
      <c r="E18" s="43">
        <v>5</v>
      </c>
      <c r="F18" s="44" t="s">
        <v>31</v>
      </c>
      <c r="G18" s="130">
        <f>SUMIF(FBG,SHIS,G:G)</f>
        <v>88.24860000000001</v>
      </c>
      <c r="H18" s="130">
        <f>SUMIF(FBG,SHIS,H:H)</f>
        <v>11.0834</v>
      </c>
      <c r="I18" s="131">
        <f t="shared" si="0"/>
        <v>99.33200000000001</v>
      </c>
      <c r="J18" s="130">
        <f>SUMIF(FBG,SHIS,J:J)</f>
        <v>79.47559999999997</v>
      </c>
      <c r="K18" s="130">
        <f>SUMIF(FBG,SHIS,K:K)</f>
        <v>32.6269</v>
      </c>
      <c r="L18" s="131">
        <f t="shared" si="1"/>
        <v>112.10249999999996</v>
      </c>
      <c r="M18" s="130">
        <f>SUMIF(FBG,SHIS,M:M)</f>
        <v>247.2804999999999</v>
      </c>
      <c r="N18" s="130">
        <f>SUMIF(FBG,SHIS,N:N)</f>
        <v>212.5932</v>
      </c>
      <c r="O18" s="131">
        <f t="shared" si="2"/>
        <v>459.8736999999999</v>
      </c>
      <c r="P18" s="130">
        <f>SUMIF(FBG,SHIS,P:P)</f>
        <v>181.61899999999997</v>
      </c>
      <c r="Q18" s="130">
        <f>SUMIF(FBG,SHIS,Q:Q)</f>
        <v>467.5324000000003</v>
      </c>
      <c r="R18" s="131">
        <f t="shared" si="3"/>
        <v>649.1514000000002</v>
      </c>
      <c r="S18" s="130">
        <f t="shared" si="4"/>
        <v>596.6236999999999</v>
      </c>
      <c r="T18" s="130">
        <f t="shared" si="5"/>
        <v>723.8359000000003</v>
      </c>
      <c r="U18" s="131">
        <f t="shared" si="6"/>
        <v>1320.4596000000001</v>
      </c>
      <c r="V18" s="45">
        <f t="shared" si="7"/>
        <v>0.11157935005839002</v>
      </c>
      <c r="W18" s="45">
        <f t="shared" si="8"/>
        <v>0.2910452487678688</v>
      </c>
      <c r="X18" s="45">
        <f t="shared" si="9"/>
        <v>0.46228605810682377</v>
      </c>
      <c r="Y18" s="45">
        <f t="shared" si="10"/>
        <v>0.7202208914592191</v>
      </c>
      <c r="Z18" s="46">
        <f t="shared" si="11"/>
        <v>0.5481696675914963</v>
      </c>
    </row>
    <row r="19" spans="1:26" ht="12.75">
      <c r="A19" s="17"/>
      <c r="B19" s="17" t="s">
        <v>21</v>
      </c>
      <c r="C19" s="18"/>
      <c r="D19" s="17"/>
      <c r="E19" s="24">
        <v>5.1</v>
      </c>
      <c r="F19" s="18" t="s">
        <v>32</v>
      </c>
      <c r="G19" s="120">
        <f>SUMIF(FB,SHIS,G:G)</f>
        <v>66.52350000000001</v>
      </c>
      <c r="H19" s="120">
        <f>SUMIF(FB,SHIS,H:H)</f>
        <v>8.0834</v>
      </c>
      <c r="I19" s="121">
        <f t="shared" si="0"/>
        <v>74.60690000000001</v>
      </c>
      <c r="J19" s="120">
        <f>SUMIF(FB,SHIS,J:J)</f>
        <v>52.55679999999997</v>
      </c>
      <c r="K19" s="120">
        <f>SUMIF(FB,SHIS,K:K)</f>
        <v>22.5129</v>
      </c>
      <c r="L19" s="121">
        <f t="shared" si="1"/>
        <v>75.06969999999997</v>
      </c>
      <c r="M19" s="120">
        <f>SUMIF(FB,SHIS,M:M)</f>
        <v>171.79419999999988</v>
      </c>
      <c r="N19" s="120">
        <f>SUMIF(FB,SHIS,N:N)</f>
        <v>126.35239999999995</v>
      </c>
      <c r="O19" s="121">
        <f t="shared" si="2"/>
        <v>298.1465999999998</v>
      </c>
      <c r="P19" s="120">
        <f>SUMIF(FB,SHIS,P:P)</f>
        <v>115.95829999999995</v>
      </c>
      <c r="Q19" s="120">
        <f>SUMIF(FB,SHIS,Q:Q)</f>
        <v>264.8415000000002</v>
      </c>
      <c r="R19" s="121">
        <f t="shared" si="3"/>
        <v>380.7998000000002</v>
      </c>
      <c r="S19" s="120">
        <f t="shared" si="4"/>
        <v>406.8327999999998</v>
      </c>
      <c r="T19" s="120">
        <f t="shared" si="5"/>
        <v>421.79020000000014</v>
      </c>
      <c r="U19" s="121">
        <f t="shared" si="6"/>
        <v>828.623</v>
      </c>
      <c r="V19" s="25">
        <f t="shared" si="7"/>
        <v>0.10834654703519377</v>
      </c>
      <c r="W19" s="25">
        <f t="shared" si="8"/>
        <v>0.29989329916064683</v>
      </c>
      <c r="X19" s="25">
        <f t="shared" si="9"/>
        <v>0.4237928589492553</v>
      </c>
      <c r="Y19" s="25">
        <f t="shared" si="10"/>
        <v>0.6954874976299885</v>
      </c>
      <c r="Z19" s="26">
        <f t="shared" si="11"/>
        <v>0.5090254554845812</v>
      </c>
    </row>
    <row r="20" spans="1:26" ht="12.75">
      <c r="A20" s="17"/>
      <c r="B20" s="17" t="s">
        <v>21</v>
      </c>
      <c r="C20" s="18"/>
      <c r="D20" s="17"/>
      <c r="E20" s="24">
        <v>5.2</v>
      </c>
      <c r="F20" s="18" t="s">
        <v>33</v>
      </c>
      <c r="G20" s="120">
        <f>SUMIF(FB,SHIS,G:G)</f>
        <v>3.6667</v>
      </c>
      <c r="H20" s="120">
        <f>SUMIF(FB,SHIS,H:H)</f>
        <v>1</v>
      </c>
      <c r="I20" s="121">
        <f t="shared" si="0"/>
        <v>4.6667000000000005</v>
      </c>
      <c r="J20" s="120">
        <f>SUMIF(FB,SHIS,J:J)</f>
        <v>14.016100000000002</v>
      </c>
      <c r="K20" s="120">
        <f>SUMIF(FB,SHIS,K:K)</f>
        <v>5.537599999999999</v>
      </c>
      <c r="L20" s="121">
        <f t="shared" si="1"/>
        <v>19.5537</v>
      </c>
      <c r="M20" s="120">
        <f>SUMIF(FB,SHIS,M:M)</f>
        <v>18.481299999999997</v>
      </c>
      <c r="N20" s="120">
        <f>SUMIF(FB,SHIS,N:N)</f>
        <v>11.025999999999998</v>
      </c>
      <c r="O20" s="121">
        <f t="shared" si="2"/>
        <v>29.507299999999994</v>
      </c>
      <c r="P20" s="120">
        <f>SUMIF(FB,SHIS,P:P)</f>
        <v>13.8751</v>
      </c>
      <c r="Q20" s="120">
        <f>SUMIF(FB,SHIS,Q:Q)</f>
        <v>93.57880000000003</v>
      </c>
      <c r="R20" s="121">
        <f t="shared" si="3"/>
        <v>107.45390000000003</v>
      </c>
      <c r="S20" s="120">
        <f t="shared" si="4"/>
        <v>50.039199999999994</v>
      </c>
      <c r="T20" s="120">
        <f t="shared" si="5"/>
        <v>111.14240000000002</v>
      </c>
      <c r="U20" s="121">
        <f t="shared" si="6"/>
        <v>161.18160000000003</v>
      </c>
      <c r="V20" s="25">
        <f t="shared" si="7"/>
        <v>0.21428418368440222</v>
      </c>
      <c r="W20" s="25">
        <f t="shared" si="8"/>
        <v>0.2831995990528647</v>
      </c>
      <c r="X20" s="25">
        <f t="shared" si="9"/>
        <v>0.3736702443124244</v>
      </c>
      <c r="Y20" s="25">
        <f t="shared" si="10"/>
        <v>0.8708739282613288</v>
      </c>
      <c r="Z20" s="26">
        <f t="shared" si="11"/>
        <v>0.6895476903070822</v>
      </c>
    </row>
    <row r="21" spans="1:26" ht="12.75">
      <c r="A21" s="17"/>
      <c r="B21" s="17" t="s">
        <v>21</v>
      </c>
      <c r="C21" s="18"/>
      <c r="D21" s="17"/>
      <c r="E21" s="24">
        <v>5.3</v>
      </c>
      <c r="F21" s="18" t="s">
        <v>34</v>
      </c>
      <c r="G21" s="120">
        <f>SUMIF(FB,SHIS,G:G)</f>
        <v>18.0584</v>
      </c>
      <c r="H21" s="120">
        <f>SUMIF(FB,SHIS,H:H)</f>
        <v>2</v>
      </c>
      <c r="I21" s="121">
        <f t="shared" si="0"/>
        <v>20.0584</v>
      </c>
      <c r="J21" s="120">
        <f>SUMIF(FB,SHIS,J:J)</f>
        <v>11.797799999999999</v>
      </c>
      <c r="K21" s="120">
        <f>SUMIF(FB,SHIS,K:K)</f>
        <v>4.5409999999999995</v>
      </c>
      <c r="L21" s="121">
        <f t="shared" si="1"/>
        <v>16.3388</v>
      </c>
      <c r="M21" s="120">
        <f>SUMIF(FB,SHIS,M:M)</f>
        <v>56.205</v>
      </c>
      <c r="N21" s="120">
        <f>SUMIF(FB,SHIS,N:N)</f>
        <v>73.03780000000008</v>
      </c>
      <c r="O21" s="121">
        <f t="shared" si="2"/>
        <v>129.24280000000007</v>
      </c>
      <c r="P21" s="120">
        <f>SUMIF(FB,SHIS,P:P)</f>
        <v>46.96890000000001</v>
      </c>
      <c r="Q21" s="120">
        <f>SUMIF(FB,SHIS,Q:Q)</f>
        <v>99.48650000000004</v>
      </c>
      <c r="R21" s="121">
        <f t="shared" si="3"/>
        <v>146.45540000000005</v>
      </c>
      <c r="S21" s="120">
        <f t="shared" si="4"/>
        <v>133.0301</v>
      </c>
      <c r="T21" s="120">
        <f t="shared" si="5"/>
        <v>179.0653000000001</v>
      </c>
      <c r="U21" s="121">
        <f t="shared" si="6"/>
        <v>312.09540000000015</v>
      </c>
      <c r="V21" s="25">
        <f t="shared" si="7"/>
        <v>0.09970885015753998</v>
      </c>
      <c r="W21" s="25">
        <f t="shared" si="8"/>
        <v>0.2779273875682424</v>
      </c>
      <c r="X21" s="25">
        <f t="shared" si="9"/>
        <v>0.5651208423215841</v>
      </c>
      <c r="Y21" s="25">
        <f t="shared" si="10"/>
        <v>0.6792955398025611</v>
      </c>
      <c r="Z21" s="26">
        <f t="shared" si="11"/>
        <v>0.5737518079407771</v>
      </c>
    </row>
    <row r="22" spans="1:26" ht="12.75">
      <c r="A22" s="17"/>
      <c r="B22" s="17" t="s">
        <v>21</v>
      </c>
      <c r="C22" s="18"/>
      <c r="D22" s="17"/>
      <c r="E22" s="24">
        <v>5.4</v>
      </c>
      <c r="F22" s="18" t="s">
        <v>35</v>
      </c>
      <c r="G22" s="120">
        <f>SUMIF(FB,SHIS,G:G)</f>
        <v>0</v>
      </c>
      <c r="H22" s="120">
        <f>SUMIF(FB,SHIS,H:H)</f>
        <v>0</v>
      </c>
      <c r="I22" s="121">
        <f t="shared" si="0"/>
        <v>0</v>
      </c>
      <c r="J22" s="120">
        <f>SUMIF(FB,SHIS,J:J)</f>
        <v>0</v>
      </c>
      <c r="K22" s="120">
        <f>SUMIF(FB,SHIS,K:K)</f>
        <v>0</v>
      </c>
      <c r="L22" s="121">
        <f t="shared" si="1"/>
        <v>0</v>
      </c>
      <c r="M22" s="120">
        <f>SUMIF(FB,SHIS,M:M)</f>
        <v>0</v>
      </c>
      <c r="N22" s="120">
        <f>SUMIF(FB,SHIS,N:N)</f>
        <v>0</v>
      </c>
      <c r="O22" s="121">
        <f t="shared" si="2"/>
        <v>0</v>
      </c>
      <c r="P22" s="120">
        <f>SUMIF(FB,SHIS,P:P)</f>
        <v>0</v>
      </c>
      <c r="Q22" s="120">
        <f>SUMIF(FB,SHIS,Q:Q)</f>
        <v>0</v>
      </c>
      <c r="R22" s="121">
        <f t="shared" si="3"/>
        <v>0</v>
      </c>
      <c r="S22" s="120"/>
      <c r="T22" s="120"/>
      <c r="U22" s="121">
        <f aca="true" t="shared" si="12" ref="U22:U29">I22+L22+O22+R22</f>
        <v>0</v>
      </c>
      <c r="V22" s="25">
        <f t="shared" si="7"/>
        <v>0</v>
      </c>
      <c r="W22" s="25">
        <f t="shared" si="8"/>
        <v>0</v>
      </c>
      <c r="X22" s="25">
        <f t="shared" si="9"/>
        <v>0</v>
      </c>
      <c r="Y22" s="25">
        <f t="shared" si="10"/>
        <v>0</v>
      </c>
      <c r="Z22" s="26">
        <f t="shared" si="11"/>
        <v>0</v>
      </c>
    </row>
    <row r="23" spans="1:26" ht="12.75">
      <c r="A23" s="17"/>
      <c r="B23" s="17" t="s">
        <v>21</v>
      </c>
      <c r="C23" s="18"/>
      <c r="D23" s="17"/>
      <c r="E23" s="27">
        <v>5.5</v>
      </c>
      <c r="F23" s="28" t="s">
        <v>36</v>
      </c>
      <c r="G23" s="122">
        <f>SUMIF(FB,SHIS,G:G)</f>
        <v>0</v>
      </c>
      <c r="H23" s="122">
        <f>SUMIF(FB,SHIS,H:H)</f>
        <v>0</v>
      </c>
      <c r="I23" s="121">
        <f t="shared" si="0"/>
        <v>0</v>
      </c>
      <c r="J23" s="122">
        <f>SUMIF(FB,SHIS,J:J)</f>
        <v>1.1049000000000002</v>
      </c>
      <c r="K23" s="122">
        <f>SUMIF(FB,SHIS,K:K)</f>
        <v>0.0354</v>
      </c>
      <c r="L23" s="121">
        <f t="shared" si="1"/>
        <v>1.1403000000000003</v>
      </c>
      <c r="M23" s="122">
        <f>SUMIF(FB,SHIS,M:M)</f>
        <v>0.8</v>
      </c>
      <c r="N23" s="122">
        <f>SUMIF(FB,SHIS,N:N)</f>
        <v>2.177</v>
      </c>
      <c r="O23" s="121">
        <f t="shared" si="2"/>
        <v>2.9770000000000003</v>
      </c>
      <c r="P23" s="122">
        <f>SUMIF(FB,SHIS,P:P)</f>
        <v>4.8167</v>
      </c>
      <c r="Q23" s="122">
        <f>SUMIF(FB,SHIS,Q:Q)</f>
        <v>9.625599999999999</v>
      </c>
      <c r="R23" s="121">
        <f t="shared" si="3"/>
        <v>14.4423</v>
      </c>
      <c r="S23" s="122"/>
      <c r="T23" s="122"/>
      <c r="U23" s="121">
        <f t="shared" si="12"/>
        <v>18.5596</v>
      </c>
      <c r="V23" s="25">
        <f t="shared" si="7"/>
        <v>0</v>
      </c>
      <c r="W23" s="25">
        <f t="shared" si="8"/>
        <v>0.031044461983688494</v>
      </c>
      <c r="X23" s="25">
        <f t="shared" si="9"/>
        <v>0.7312730937185085</v>
      </c>
      <c r="Y23" s="25">
        <f t="shared" si="10"/>
        <v>0.6664866399396218</v>
      </c>
      <c r="Z23" s="26">
        <f t="shared" si="11"/>
        <v>0</v>
      </c>
    </row>
    <row r="24" spans="1:26" ht="12.75">
      <c r="A24" s="17"/>
      <c r="B24" s="17" t="s">
        <v>21</v>
      </c>
      <c r="C24" s="18"/>
      <c r="D24" s="17"/>
      <c r="E24" s="31">
        <v>7</v>
      </c>
      <c r="F24" s="32" t="s">
        <v>37</v>
      </c>
      <c r="G24" s="124">
        <f>SUMIF(FB,SHIS,G:G)</f>
        <v>3</v>
      </c>
      <c r="H24" s="124">
        <f>SUMIF(FB,SHIS,H:H)</f>
        <v>1</v>
      </c>
      <c r="I24" s="125">
        <f t="shared" si="0"/>
        <v>4</v>
      </c>
      <c r="J24" s="124">
        <f>SUMIF(FB,SHIS,J:J)</f>
        <v>11.406699999999997</v>
      </c>
      <c r="K24" s="124">
        <f>SUMIF(FB,SHIS,K:K)</f>
        <v>5.1282</v>
      </c>
      <c r="L24" s="125">
        <f t="shared" si="1"/>
        <v>16.534899999999997</v>
      </c>
      <c r="M24" s="124">
        <f>SUMIF(FB,SHIS,M:M)</f>
        <v>9.5061</v>
      </c>
      <c r="N24" s="124">
        <f>SUMIF(FB,SHIS,N:N)</f>
        <v>11.6985</v>
      </c>
      <c r="O24" s="125">
        <f t="shared" si="2"/>
        <v>21.2046</v>
      </c>
      <c r="P24" s="124">
        <f>SUMIF(FB,SHIS,P:P)</f>
        <v>1.7748</v>
      </c>
      <c r="Q24" s="124">
        <f>SUMIF(FB,SHIS,Q:Q)</f>
        <v>9.883300000000002</v>
      </c>
      <c r="R24" s="125">
        <f t="shared" si="3"/>
        <v>11.658100000000001</v>
      </c>
      <c r="S24" s="124">
        <f aca="true" t="shared" si="13" ref="S24:T30">G24+J24+M24+P24</f>
        <v>25.687599999999996</v>
      </c>
      <c r="T24" s="124">
        <f t="shared" si="13"/>
        <v>27.71</v>
      </c>
      <c r="U24" s="125">
        <f t="shared" si="12"/>
        <v>53.3976</v>
      </c>
      <c r="V24" s="33">
        <f t="shared" si="7"/>
        <v>0.25</v>
      </c>
      <c r="W24" s="33">
        <f t="shared" si="8"/>
        <v>0.31014399845175966</v>
      </c>
      <c r="X24" s="33">
        <f t="shared" si="9"/>
        <v>0.5516963300415947</v>
      </c>
      <c r="Y24" s="33">
        <f t="shared" si="10"/>
        <v>0.8477624998927785</v>
      </c>
      <c r="Z24" s="34">
        <f t="shared" si="11"/>
        <v>0.5189371806972598</v>
      </c>
    </row>
    <row r="25" spans="1:26" ht="12.75">
      <c r="A25" s="17"/>
      <c r="B25" s="17"/>
      <c r="C25" s="18"/>
      <c r="D25" s="17"/>
      <c r="E25" s="43">
        <v>8</v>
      </c>
      <c r="F25" s="44" t="s">
        <v>38</v>
      </c>
      <c r="G25" s="130">
        <f>SUMIF(FBG,SHIS,G:G)</f>
        <v>3.6667</v>
      </c>
      <c r="H25" s="130">
        <f>SUMIF(FBG,SHIS,H:H)</f>
        <v>0</v>
      </c>
      <c r="I25" s="131">
        <f t="shared" si="0"/>
        <v>3.6667</v>
      </c>
      <c r="J25" s="130">
        <f>SUMIF(FBG,SHIS,J:J)</f>
        <v>6.731400000000002</v>
      </c>
      <c r="K25" s="130">
        <f>SUMIF(FBG,SHIS,K:K)</f>
        <v>5.995600000000002</v>
      </c>
      <c r="L25" s="131">
        <f t="shared" si="1"/>
        <v>12.727000000000004</v>
      </c>
      <c r="M25" s="130">
        <f>SUMIF(FBG,SHIS,M:M)</f>
        <v>12.8717</v>
      </c>
      <c r="N25" s="130">
        <f>SUMIF(FBG,SHIS,N:N)</f>
        <v>23.335600000000007</v>
      </c>
      <c r="O25" s="131">
        <f t="shared" si="2"/>
        <v>36.207300000000004</v>
      </c>
      <c r="P25" s="130">
        <f>SUMIF(FBG,SHIS,P:P)</f>
        <v>104.93289999999999</v>
      </c>
      <c r="Q25" s="130">
        <f>SUMIF(FBG,SHIS,Q:Q)</f>
        <v>120.8886</v>
      </c>
      <c r="R25" s="131">
        <f t="shared" si="3"/>
        <v>225.8215</v>
      </c>
      <c r="S25" s="130">
        <f t="shared" si="13"/>
        <v>128.2027</v>
      </c>
      <c r="T25" s="130">
        <f t="shared" si="13"/>
        <v>150.21980000000002</v>
      </c>
      <c r="U25" s="131">
        <f t="shared" si="12"/>
        <v>278.4225</v>
      </c>
      <c r="V25" s="45">
        <f t="shared" si="7"/>
        <v>0</v>
      </c>
      <c r="W25" s="45">
        <f t="shared" si="8"/>
        <v>0.47109295199182843</v>
      </c>
      <c r="X25" s="45">
        <f t="shared" si="9"/>
        <v>0.6444998660491118</v>
      </c>
      <c r="Y25" s="45">
        <f t="shared" si="10"/>
        <v>0.5353281242042941</v>
      </c>
      <c r="Z25" s="46">
        <f t="shared" si="11"/>
        <v>0.5395390099578878</v>
      </c>
    </row>
    <row r="26" spans="1:26" ht="12.75">
      <c r="A26" s="17"/>
      <c r="B26" s="17" t="s">
        <v>21</v>
      </c>
      <c r="C26" s="18"/>
      <c r="D26" s="17"/>
      <c r="E26" s="39">
        <v>8.1</v>
      </c>
      <c r="F26" s="40" t="s">
        <v>39</v>
      </c>
      <c r="G26" s="128">
        <f>SUMIF(FB,SHIS,G:G)</f>
        <v>3.6667</v>
      </c>
      <c r="H26" s="128">
        <f>SUMIF(FB,SHIS,H:H)</f>
        <v>0</v>
      </c>
      <c r="I26" s="129">
        <f t="shared" si="0"/>
        <v>3.6667</v>
      </c>
      <c r="J26" s="128">
        <f>SUMIF(FB,SHIS,J:J)</f>
        <v>0.9663</v>
      </c>
      <c r="K26" s="128">
        <f>SUMIF(FB,SHIS,K:K)</f>
        <v>0.5733</v>
      </c>
      <c r="L26" s="129">
        <f t="shared" si="1"/>
        <v>1.5396</v>
      </c>
      <c r="M26" s="128">
        <f>SUMIF(FB,SHIS,M:M)</f>
        <v>12.801</v>
      </c>
      <c r="N26" s="128">
        <f>SUMIF(FB,SHIS,N:N)</f>
        <v>21.28600000000001</v>
      </c>
      <c r="O26" s="129">
        <f t="shared" si="2"/>
        <v>34.08700000000001</v>
      </c>
      <c r="P26" s="128">
        <f>SUMIF(FB,SHIS,P:P)</f>
        <v>51</v>
      </c>
      <c r="Q26" s="128">
        <f>SUMIF(FB,SHIS,Q:Q)</f>
        <v>52.614300000000014</v>
      </c>
      <c r="R26" s="129">
        <f t="shared" si="3"/>
        <v>103.61430000000001</v>
      </c>
      <c r="S26" s="128">
        <f t="shared" si="13"/>
        <v>68.434</v>
      </c>
      <c r="T26" s="128">
        <f t="shared" si="13"/>
        <v>74.47360000000002</v>
      </c>
      <c r="U26" s="129">
        <f t="shared" si="12"/>
        <v>142.90760000000003</v>
      </c>
      <c r="V26" s="41">
        <f t="shared" si="7"/>
        <v>0</v>
      </c>
      <c r="W26" s="41">
        <f t="shared" si="8"/>
        <v>0.372369446609509</v>
      </c>
      <c r="X26" s="41">
        <f t="shared" si="9"/>
        <v>0.6244609381875789</v>
      </c>
      <c r="Y26" s="41">
        <f t="shared" si="10"/>
        <v>0.5077899479125951</v>
      </c>
      <c r="Z26" s="42">
        <f t="shared" si="11"/>
        <v>0.5211311364825943</v>
      </c>
    </row>
    <row r="27" spans="1:26" ht="12.75">
      <c r="A27" s="17"/>
      <c r="B27" s="17" t="s">
        <v>21</v>
      </c>
      <c r="C27" s="18"/>
      <c r="D27" s="17"/>
      <c r="E27" s="39">
        <v>8.2</v>
      </c>
      <c r="F27" s="40" t="s">
        <v>40</v>
      </c>
      <c r="G27" s="128">
        <f>SUMIF(FB,SHIS,G:G)</f>
        <v>0</v>
      </c>
      <c r="H27" s="128">
        <f>SUMIF(FB,SHIS,H:H)</f>
        <v>0</v>
      </c>
      <c r="I27" s="129">
        <f t="shared" si="0"/>
        <v>0</v>
      </c>
      <c r="J27" s="128">
        <f>SUMIF(FB,SHIS,J:J)</f>
        <v>0</v>
      </c>
      <c r="K27" s="128">
        <f>SUMIF(FB,SHIS,K:K)</f>
        <v>0</v>
      </c>
      <c r="L27" s="129">
        <f t="shared" si="1"/>
        <v>0</v>
      </c>
      <c r="M27" s="128">
        <f>SUMIF(FB,SHIS,M:M)</f>
        <v>0.0707</v>
      </c>
      <c r="N27" s="128">
        <f>SUMIF(FB,SHIS,N:N)</f>
        <v>0.2496</v>
      </c>
      <c r="O27" s="129">
        <f t="shared" si="2"/>
        <v>0.3203</v>
      </c>
      <c r="P27" s="128">
        <f>SUMIF(FB,SHIS,P:P)</f>
        <v>2.6201999999999996</v>
      </c>
      <c r="Q27" s="128">
        <f>SUMIF(FB,SHIS,Q:Q)</f>
        <v>9.6417</v>
      </c>
      <c r="R27" s="129">
        <f t="shared" si="3"/>
        <v>12.2619</v>
      </c>
      <c r="S27" s="128">
        <f t="shared" si="13"/>
        <v>2.6908999999999996</v>
      </c>
      <c r="T27" s="128">
        <f t="shared" si="13"/>
        <v>9.8913</v>
      </c>
      <c r="U27" s="129">
        <f t="shared" si="12"/>
        <v>12.5822</v>
      </c>
      <c r="V27" s="41">
        <f t="shared" si="7"/>
        <v>0</v>
      </c>
      <c r="W27" s="41">
        <f t="shared" si="8"/>
        <v>0</v>
      </c>
      <c r="X27" s="41">
        <f t="shared" si="9"/>
        <v>0.7792694349047768</v>
      </c>
      <c r="Y27" s="41">
        <f t="shared" si="10"/>
        <v>0.7863137034227974</v>
      </c>
      <c r="Z27" s="42">
        <f t="shared" si="11"/>
        <v>0.7861343803150481</v>
      </c>
    </row>
    <row r="28" spans="1:26" ht="12.75">
      <c r="A28" s="17"/>
      <c r="B28" s="17" t="s">
        <v>21</v>
      </c>
      <c r="C28" s="18"/>
      <c r="D28" s="17"/>
      <c r="E28" s="39">
        <v>8.3</v>
      </c>
      <c r="F28" s="40" t="s">
        <v>41</v>
      </c>
      <c r="G28" s="128">
        <f>SUMIF(FB,SHIS,G:G)</f>
        <v>0</v>
      </c>
      <c r="H28" s="128">
        <f>SUMIF(FB,SHIS,H:H)</f>
        <v>0</v>
      </c>
      <c r="I28" s="129">
        <f t="shared" si="0"/>
        <v>0</v>
      </c>
      <c r="J28" s="128">
        <f>SUMIF(FB,SHIS,J:J)</f>
        <v>0.036500000000000005</v>
      </c>
      <c r="K28" s="128">
        <f>SUMIF(FB,SHIS,K:K)</f>
        <v>0.0444</v>
      </c>
      <c r="L28" s="129">
        <f t="shared" si="1"/>
        <v>0.0809</v>
      </c>
      <c r="M28" s="128">
        <f>SUMIF(FB,SHIS,M:M)</f>
        <v>0</v>
      </c>
      <c r="N28" s="128">
        <f>SUMIF(FB,SHIS,N:N)</f>
        <v>0</v>
      </c>
      <c r="O28" s="129">
        <f t="shared" si="2"/>
        <v>0</v>
      </c>
      <c r="P28" s="128">
        <f>SUMIF(FB,SHIS,P:P)</f>
        <v>44.7035</v>
      </c>
      <c r="Q28" s="128">
        <f>SUMIF(FB,SHIS,Q:Q)</f>
        <v>55.16269999999998</v>
      </c>
      <c r="R28" s="129">
        <f t="shared" si="3"/>
        <v>99.86619999999998</v>
      </c>
      <c r="S28" s="128">
        <f t="shared" si="13"/>
        <v>44.739999999999995</v>
      </c>
      <c r="T28" s="128">
        <f t="shared" si="13"/>
        <v>55.20709999999998</v>
      </c>
      <c r="U28" s="129">
        <f t="shared" si="12"/>
        <v>99.94709999999998</v>
      </c>
      <c r="V28" s="41">
        <f t="shared" si="7"/>
        <v>0</v>
      </c>
      <c r="W28" s="41">
        <f t="shared" si="8"/>
        <v>0.5488257107540173</v>
      </c>
      <c r="X28" s="41">
        <f t="shared" si="9"/>
        <v>0</v>
      </c>
      <c r="Y28" s="41">
        <f t="shared" si="10"/>
        <v>0.552366065796035</v>
      </c>
      <c r="Z28" s="42">
        <f t="shared" si="11"/>
        <v>0.5523632001328702</v>
      </c>
    </row>
    <row r="29" spans="1:26" ht="13.5" thickBot="1">
      <c r="A29" s="47"/>
      <c r="B29" s="47" t="s">
        <v>21</v>
      </c>
      <c r="C29" s="48"/>
      <c r="D29" s="47"/>
      <c r="E29" s="49">
        <v>8.4</v>
      </c>
      <c r="F29" s="50" t="s">
        <v>42</v>
      </c>
      <c r="G29" s="132">
        <f>SUMIF(FB,SHIS,G:G)</f>
        <v>0</v>
      </c>
      <c r="H29" s="132">
        <f>SUMIF(FB,SHIS,H:H)</f>
        <v>0</v>
      </c>
      <c r="I29" s="133">
        <f t="shared" si="0"/>
        <v>0</v>
      </c>
      <c r="J29" s="132">
        <f>SUMIF(FB,SHIS,J:J)</f>
        <v>5.728600000000001</v>
      </c>
      <c r="K29" s="132">
        <f>SUMIF(FB,SHIS,K:K)</f>
        <v>5.377900000000002</v>
      </c>
      <c r="L29" s="133">
        <f t="shared" si="1"/>
        <v>11.106500000000004</v>
      </c>
      <c r="M29" s="132">
        <f>SUMIF(FB,SHIS,M:M)</f>
        <v>0</v>
      </c>
      <c r="N29" s="132">
        <f>SUMIF(FB,SHIS,N:N)</f>
        <v>1.8</v>
      </c>
      <c r="O29" s="133">
        <f t="shared" si="2"/>
        <v>1.8</v>
      </c>
      <c r="P29" s="132">
        <f>SUMIF(FB,SHIS,P:P)</f>
        <v>6.609200000000001</v>
      </c>
      <c r="Q29" s="132">
        <f>SUMIF(FB,SHIS,Q:Q)</f>
        <v>3.4699</v>
      </c>
      <c r="R29" s="133">
        <f t="shared" si="3"/>
        <v>10.0791</v>
      </c>
      <c r="S29" s="132">
        <f t="shared" si="13"/>
        <v>12.337800000000001</v>
      </c>
      <c r="T29" s="132">
        <f t="shared" si="13"/>
        <v>10.647800000000002</v>
      </c>
      <c r="U29" s="133">
        <f t="shared" si="12"/>
        <v>22.985600000000005</v>
      </c>
      <c r="V29" s="51">
        <f t="shared" si="7"/>
        <v>0</v>
      </c>
      <c r="W29" s="51">
        <f t="shared" si="8"/>
        <v>0.4842119479584028</v>
      </c>
      <c r="X29" s="51">
        <f t="shared" si="9"/>
        <v>1</v>
      </c>
      <c r="Y29" s="51">
        <f t="shared" si="10"/>
        <v>0.34426684922264883</v>
      </c>
      <c r="Z29" s="52">
        <f t="shared" si="11"/>
        <v>0.4632378532646526</v>
      </c>
    </row>
    <row r="30" spans="1:26" s="58" customFormat="1" ht="13.5" thickBot="1">
      <c r="A30" s="53"/>
      <c r="B30" s="53"/>
      <c r="C30" s="54"/>
      <c r="D30" s="53"/>
      <c r="E30" s="55" t="s">
        <v>21</v>
      </c>
      <c r="F30" s="54" t="s">
        <v>8</v>
      </c>
      <c r="G30" s="134">
        <f>SUMIF(FB,SHIS,G:G)</f>
        <v>279.37649999999996</v>
      </c>
      <c r="H30" s="134">
        <f>SUMIF(FB,SHIS,H:H)</f>
        <v>44.6832</v>
      </c>
      <c r="I30" s="135">
        <f t="shared" si="0"/>
        <v>324.05969999999996</v>
      </c>
      <c r="J30" s="134">
        <f>SUMIF(FB,SHIS,J:J)</f>
        <v>190.46049999999994</v>
      </c>
      <c r="K30" s="134">
        <f>SUMIF(FB,SHIS,K:K)</f>
        <v>62.806400000000004</v>
      </c>
      <c r="L30" s="135">
        <f t="shared" si="1"/>
        <v>253.26689999999994</v>
      </c>
      <c r="M30" s="134">
        <f>SUMIF(FB,SHIS,M:M)</f>
        <v>837.2622999999999</v>
      </c>
      <c r="N30" s="134">
        <f>SUMIF(FB,SHIS,N:N)</f>
        <v>568.2129</v>
      </c>
      <c r="O30" s="135">
        <f t="shared" si="2"/>
        <v>1405.4751999999999</v>
      </c>
      <c r="P30" s="134">
        <f>SUMIF(FB,SHIS,P:P)</f>
        <v>462.9587</v>
      </c>
      <c r="Q30" s="134">
        <f>SUMIF(FB,SHIS,Q:Q)</f>
        <v>778.0435000000002</v>
      </c>
      <c r="R30" s="135">
        <f t="shared" si="3"/>
        <v>1241.0022000000004</v>
      </c>
      <c r="S30" s="134">
        <f t="shared" si="13"/>
        <v>1770.058</v>
      </c>
      <c r="T30" s="134">
        <f t="shared" si="13"/>
        <v>1453.746</v>
      </c>
      <c r="U30" s="135">
        <f>SUM(S30:T30)</f>
        <v>3223.804</v>
      </c>
      <c r="V30" s="56">
        <f t="shared" si="7"/>
        <v>0.13788570439335715</v>
      </c>
      <c r="W30" s="56">
        <f t="shared" si="8"/>
        <v>0.24798503081136944</v>
      </c>
      <c r="X30" s="56">
        <f t="shared" si="9"/>
        <v>0.404285255264554</v>
      </c>
      <c r="Y30" s="56">
        <f t="shared" si="10"/>
        <v>0.626947720157144</v>
      </c>
      <c r="Z30" s="57">
        <f t="shared" si="11"/>
        <v>0.45094118625077706</v>
      </c>
    </row>
    <row r="31" spans="5:26" ht="12.75">
      <c r="E31" s="60"/>
      <c r="F31" s="61" t="s">
        <v>43</v>
      </c>
      <c r="V31"/>
      <c r="W31"/>
      <c r="X31"/>
      <c r="Y31"/>
      <c r="Z31"/>
    </row>
    <row r="32" spans="1:26" ht="12.75">
      <c r="A32" s="62"/>
      <c r="B32" s="62" t="s">
        <v>44</v>
      </c>
      <c r="C32" s="63"/>
      <c r="D32" s="62"/>
      <c r="E32" s="64">
        <v>4</v>
      </c>
      <c r="F32" s="63" t="s">
        <v>22</v>
      </c>
      <c r="G32" s="137">
        <f>SUMIF(Fak,SHIS,G:G)</f>
        <v>9.25</v>
      </c>
      <c r="H32" s="137">
        <f>SUMIF(Fak,SHIS,H:H)</f>
        <v>1.45</v>
      </c>
      <c r="I32" s="138">
        <f aca="true" t="shared" si="14" ref="I32:I43">SUM(G32:H32)</f>
        <v>10.7</v>
      </c>
      <c r="J32" s="137">
        <f>SUMIF(Fak,SHIS,J:J)</f>
        <v>5.4068000000000005</v>
      </c>
      <c r="K32" s="137">
        <f>SUMIF(Fak,SHIS,K:K)</f>
        <v>1.2182000000000002</v>
      </c>
      <c r="L32" s="138">
        <f aca="true" t="shared" si="15" ref="L32:L43">SUM(J32:K32)</f>
        <v>6.625000000000001</v>
      </c>
      <c r="M32" s="137">
        <f>SUMIF(Fak,SHIS,M:M)</f>
        <v>4.648000000000001</v>
      </c>
      <c r="N32" s="137">
        <f>SUMIF(Fak,SHIS,N:N)</f>
        <v>4.9658999999999995</v>
      </c>
      <c r="O32" s="138">
        <f aca="true" t="shared" si="16" ref="O32:O43">SUM(M32:N32)</f>
        <v>9.613900000000001</v>
      </c>
      <c r="P32" s="137">
        <f>SUMIF(Fak,SHIS,P:P)</f>
        <v>0.0167</v>
      </c>
      <c r="Q32" s="137">
        <f>SUMIF(Fak,SHIS,Q:Q)</f>
        <v>0.6667000000000001</v>
      </c>
      <c r="R32" s="138">
        <f aca="true" t="shared" si="17" ref="R32:R43">SUM(P32:Q32)</f>
        <v>0.6834000000000001</v>
      </c>
      <c r="S32" s="137">
        <f aca="true" t="shared" si="18" ref="S32:U36">G32+J32+M32+P32</f>
        <v>19.3215</v>
      </c>
      <c r="T32" s="137">
        <f t="shared" si="18"/>
        <v>8.3008</v>
      </c>
      <c r="U32" s="138">
        <f t="shared" si="18"/>
        <v>27.6223</v>
      </c>
      <c r="V32" s="65">
        <f aca="true" t="shared" si="19" ref="V32:V43">IF(ISERROR(H32/I32),0,H32/I32)</f>
        <v>0.1355140186915888</v>
      </c>
      <c r="W32" s="65">
        <f aca="true" t="shared" si="20" ref="W32:W43">IF(ISERROR(K32/L32),0,K32/L32)</f>
        <v>0.18387924528301888</v>
      </c>
      <c r="X32" s="65">
        <f aca="true" t="shared" si="21" ref="X32:X43">IF(ISERROR(N32/O32),0,N32/O32)</f>
        <v>0.5165333527496645</v>
      </c>
      <c r="Y32" s="65">
        <f aca="true" t="shared" si="22" ref="Y32:Y43">IF(ISERROR(Q32/R32),0,Q32/R32)</f>
        <v>0.9755633596722271</v>
      </c>
      <c r="Z32" s="66">
        <f aca="true" t="shared" si="23" ref="Z32:Z43">IF(ISERROR(T32/U32),0,T32/U32)</f>
        <v>0.3005108191569855</v>
      </c>
    </row>
    <row r="33" spans="1:26" ht="12.75">
      <c r="A33" s="17"/>
      <c r="B33" s="17" t="s">
        <v>44</v>
      </c>
      <c r="C33" s="18"/>
      <c r="D33" s="17"/>
      <c r="E33" s="24">
        <v>6</v>
      </c>
      <c r="F33" s="18" t="s">
        <v>45</v>
      </c>
      <c r="G33" s="120">
        <f>SUMIF(Fak,SHIS,G:G)</f>
        <v>1</v>
      </c>
      <c r="H33" s="120">
        <f>SUMIF(Fak,SHIS,H:H)</f>
        <v>0</v>
      </c>
      <c r="I33" s="121">
        <f t="shared" si="14"/>
        <v>1</v>
      </c>
      <c r="J33" s="120">
        <f>SUMIF(Fak,SHIS,J:J)</f>
        <v>0.5462</v>
      </c>
      <c r="K33" s="120">
        <f>SUMIF(Fak,SHIS,K:K)</f>
        <v>0</v>
      </c>
      <c r="L33" s="121">
        <f t="shared" si="15"/>
        <v>0.5462</v>
      </c>
      <c r="M33" s="120">
        <f>SUMIF(Fak,SHIS,M:M)</f>
        <v>7.071300000000002</v>
      </c>
      <c r="N33" s="120">
        <f>SUMIF(Fak,SHIS,N:N)</f>
        <v>6.593799999999999</v>
      </c>
      <c r="O33" s="121">
        <f t="shared" si="16"/>
        <v>13.6651</v>
      </c>
      <c r="P33" s="120">
        <f>SUMIF(Fak,SHIS,P:P)</f>
        <v>5</v>
      </c>
      <c r="Q33" s="120">
        <f>SUMIF(Fak,SHIS,Q:Q)</f>
        <v>5.050000000000001</v>
      </c>
      <c r="R33" s="121">
        <f t="shared" si="17"/>
        <v>10.05</v>
      </c>
      <c r="S33" s="120">
        <f t="shared" si="18"/>
        <v>13.617500000000001</v>
      </c>
      <c r="T33" s="120">
        <f t="shared" si="18"/>
        <v>11.643799999999999</v>
      </c>
      <c r="U33" s="121">
        <f t="shared" si="18"/>
        <v>25.261300000000002</v>
      </c>
      <c r="V33" s="25">
        <f t="shared" si="19"/>
        <v>0</v>
      </c>
      <c r="W33" s="25">
        <f t="shared" si="20"/>
        <v>0</v>
      </c>
      <c r="X33" s="25">
        <f t="shared" si="21"/>
        <v>0.4825284849726675</v>
      </c>
      <c r="Y33" s="25">
        <f t="shared" si="22"/>
        <v>0.5024875621890548</v>
      </c>
      <c r="Z33" s="26">
        <f t="shared" si="23"/>
        <v>0.46093431454438205</v>
      </c>
    </row>
    <row r="34" spans="1:26" ht="12.75">
      <c r="A34" s="17"/>
      <c r="B34" s="17" t="s">
        <v>44</v>
      </c>
      <c r="C34" s="18"/>
      <c r="D34" s="17"/>
      <c r="E34" s="24">
        <v>7</v>
      </c>
      <c r="F34" s="18" t="s">
        <v>46</v>
      </c>
      <c r="G34" s="120">
        <f>SUMIF(Fak,SHIS,G:G)</f>
        <v>1</v>
      </c>
      <c r="H34" s="120">
        <f>SUMIF(Fak,SHIS,H:H)</f>
        <v>1</v>
      </c>
      <c r="I34" s="121">
        <f t="shared" si="14"/>
        <v>2</v>
      </c>
      <c r="J34" s="120">
        <f>SUMIF(Fak,SHIS,J:J)</f>
        <v>2.7821000000000007</v>
      </c>
      <c r="K34" s="120">
        <f>SUMIF(Fak,SHIS,K:K)</f>
        <v>1.5111999999999999</v>
      </c>
      <c r="L34" s="121">
        <f t="shared" si="15"/>
        <v>4.2933</v>
      </c>
      <c r="M34" s="120">
        <f>SUMIF(Fak,SHIS,M:M)</f>
        <v>8.3186</v>
      </c>
      <c r="N34" s="120">
        <f>SUMIF(Fak,SHIS,N:N)</f>
        <v>9.9276</v>
      </c>
      <c r="O34" s="121">
        <f t="shared" si="16"/>
        <v>18.2462</v>
      </c>
      <c r="P34" s="120">
        <f>SUMIF(Fak,SHIS,P:P)</f>
        <v>0.7687999999999999</v>
      </c>
      <c r="Q34" s="120">
        <f>SUMIF(Fak,SHIS,Q:Q)</f>
        <v>7.925000000000001</v>
      </c>
      <c r="R34" s="121">
        <f t="shared" si="17"/>
        <v>8.693800000000001</v>
      </c>
      <c r="S34" s="120">
        <f t="shared" si="18"/>
        <v>12.8695</v>
      </c>
      <c r="T34" s="120">
        <f t="shared" si="18"/>
        <v>20.3638</v>
      </c>
      <c r="U34" s="121">
        <f t="shared" si="18"/>
        <v>33.23330000000001</v>
      </c>
      <c r="V34" s="25">
        <f t="shared" si="19"/>
        <v>0.5</v>
      </c>
      <c r="W34" s="25">
        <f t="shared" si="20"/>
        <v>0.351990310483777</v>
      </c>
      <c r="X34" s="25">
        <f t="shared" si="21"/>
        <v>0.5440913724501539</v>
      </c>
      <c r="Y34" s="25">
        <f t="shared" si="22"/>
        <v>0.9115691642319813</v>
      </c>
      <c r="Z34" s="26">
        <f t="shared" si="23"/>
        <v>0.6127528713669722</v>
      </c>
    </row>
    <row r="35" spans="1:26" ht="12.75">
      <c r="A35" s="17"/>
      <c r="B35" s="17" t="s">
        <v>44</v>
      </c>
      <c r="C35" s="18"/>
      <c r="D35" s="17"/>
      <c r="E35" s="24">
        <v>11</v>
      </c>
      <c r="F35" s="18" t="s">
        <v>27</v>
      </c>
      <c r="G35" s="120">
        <f>SUMIF(Fak,SHIS,G:G)</f>
        <v>17.8944</v>
      </c>
      <c r="H35" s="120">
        <f>SUMIF(Fak,SHIS,H:H)</f>
        <v>3.6666</v>
      </c>
      <c r="I35" s="121">
        <f t="shared" si="14"/>
        <v>21.561</v>
      </c>
      <c r="J35" s="120">
        <f>SUMIF(Fak,SHIS,J:J)</f>
        <v>11.059900000000006</v>
      </c>
      <c r="K35" s="120">
        <f>SUMIF(Fak,SHIS,K:K)</f>
        <v>1.7716999999999998</v>
      </c>
      <c r="L35" s="121">
        <f t="shared" si="15"/>
        <v>12.831600000000005</v>
      </c>
      <c r="M35" s="120">
        <f>SUMIF(Fak,SHIS,M:M)</f>
        <v>40.63419999999997</v>
      </c>
      <c r="N35" s="120">
        <f>SUMIF(Fak,SHIS,N:N)</f>
        <v>33.011299999999984</v>
      </c>
      <c r="O35" s="121">
        <f t="shared" si="16"/>
        <v>73.64549999999996</v>
      </c>
      <c r="P35" s="120">
        <f>SUMIF(Fak,SHIS,P:P)</f>
        <v>6.0698</v>
      </c>
      <c r="Q35" s="120">
        <f>SUMIF(Fak,SHIS,Q:Q)</f>
        <v>17.547200000000004</v>
      </c>
      <c r="R35" s="121">
        <f t="shared" si="17"/>
        <v>23.617000000000004</v>
      </c>
      <c r="S35" s="120">
        <f t="shared" si="18"/>
        <v>75.65829999999998</v>
      </c>
      <c r="T35" s="120">
        <f t="shared" si="18"/>
        <v>55.996799999999986</v>
      </c>
      <c r="U35" s="121">
        <f t="shared" si="18"/>
        <v>131.65509999999995</v>
      </c>
      <c r="V35" s="25">
        <f t="shared" si="19"/>
        <v>0.1700570474467789</v>
      </c>
      <c r="W35" s="25">
        <f t="shared" si="20"/>
        <v>0.13807319430156795</v>
      </c>
      <c r="X35" s="25">
        <f t="shared" si="21"/>
        <v>0.44824598923220027</v>
      </c>
      <c r="Y35" s="25">
        <f t="shared" si="22"/>
        <v>0.7429902189101072</v>
      </c>
      <c r="Z35" s="26">
        <f t="shared" si="23"/>
        <v>0.42532951628915255</v>
      </c>
    </row>
    <row r="36" spans="1:26" ht="12.75">
      <c r="A36" s="17"/>
      <c r="B36" s="17" t="s">
        <v>44</v>
      </c>
      <c r="C36" s="18"/>
      <c r="D36" s="17"/>
      <c r="E36" s="24">
        <v>15</v>
      </c>
      <c r="F36" s="18" t="s">
        <v>47</v>
      </c>
      <c r="G36" s="120">
        <f>SUMIF(Fak,SHIS,G:G)</f>
        <v>26.383300000000002</v>
      </c>
      <c r="H36" s="120">
        <f>SUMIF(Fak,SHIS,H:H)</f>
        <v>3.6666</v>
      </c>
      <c r="I36" s="121">
        <f t="shared" si="14"/>
        <v>30.0499</v>
      </c>
      <c r="J36" s="120">
        <f>SUMIF(Fak,SHIS,J:J)</f>
        <v>6.5600000000000005</v>
      </c>
      <c r="K36" s="120">
        <f>SUMIF(Fak,SHIS,K:K)</f>
        <v>2.144</v>
      </c>
      <c r="L36" s="121">
        <f t="shared" si="15"/>
        <v>8.704</v>
      </c>
      <c r="M36" s="120">
        <f>SUMIF(Fak,SHIS,M:M)</f>
        <v>75.45139999999999</v>
      </c>
      <c r="N36" s="120">
        <f>SUMIF(Fak,SHIS,N:N)</f>
        <v>40.0206</v>
      </c>
      <c r="O36" s="121">
        <f t="shared" si="16"/>
        <v>115.472</v>
      </c>
      <c r="P36" s="120">
        <f>SUMIF(Fak,SHIS,P:P)</f>
        <v>3.2167000000000003</v>
      </c>
      <c r="Q36" s="120">
        <f>SUMIF(Fak,SHIS,Q:Q)</f>
        <v>21.048399999999997</v>
      </c>
      <c r="R36" s="121">
        <f t="shared" si="17"/>
        <v>24.265099999999997</v>
      </c>
      <c r="S36" s="120">
        <f t="shared" si="18"/>
        <v>111.6114</v>
      </c>
      <c r="T36" s="120">
        <f t="shared" si="18"/>
        <v>66.8796</v>
      </c>
      <c r="U36" s="121">
        <f t="shared" si="18"/>
        <v>178.49099999999999</v>
      </c>
      <c r="V36" s="25">
        <f t="shared" si="19"/>
        <v>0.12201704498184686</v>
      </c>
      <c r="W36" s="25">
        <f t="shared" si="20"/>
        <v>0.2463235294117647</v>
      </c>
      <c r="X36" s="25">
        <f t="shared" si="21"/>
        <v>0.3465827213523625</v>
      </c>
      <c r="Y36" s="25">
        <f t="shared" si="22"/>
        <v>0.8674351228719437</v>
      </c>
      <c r="Z36" s="26">
        <f t="shared" si="23"/>
        <v>0.3746945224128948</v>
      </c>
    </row>
    <row r="37" spans="1:26" ht="12.75">
      <c r="A37" s="17"/>
      <c r="B37" s="17" t="s">
        <v>44</v>
      </c>
      <c r="C37" s="18"/>
      <c r="D37" s="17"/>
      <c r="E37" s="24">
        <v>20</v>
      </c>
      <c r="F37" s="18" t="s">
        <v>48</v>
      </c>
      <c r="G37" s="120">
        <f>SUMIF(Fak,SHIS,G:G)</f>
        <v>70.19020000000002</v>
      </c>
      <c r="H37" s="120">
        <f>SUMIF(Fak,SHIS,H:H)</f>
        <v>9.0834</v>
      </c>
      <c r="I37" s="121">
        <f t="shared" si="14"/>
        <v>79.27360000000002</v>
      </c>
      <c r="J37" s="120">
        <f>SUMIF(Fak,SHIS,J:J)</f>
        <v>67.67779999999998</v>
      </c>
      <c r="K37" s="120">
        <f>SUMIF(Fak,SHIS,K:K)</f>
        <v>28.0859</v>
      </c>
      <c r="L37" s="121">
        <f t="shared" si="15"/>
        <v>95.76369999999997</v>
      </c>
      <c r="M37" s="120">
        <f>SUMIF(Fak,SHIS,M:M)</f>
        <v>191.0754999999999</v>
      </c>
      <c r="N37" s="120">
        <f>SUMIF(Fak,SHIS,N:N)</f>
        <v>139.55539999999993</v>
      </c>
      <c r="O37" s="121">
        <f t="shared" si="16"/>
        <v>330.6308999999998</v>
      </c>
      <c r="P37" s="120">
        <f>SUMIF(Fak,SHIS,P:P)</f>
        <v>134.65009999999995</v>
      </c>
      <c r="Q37" s="120">
        <f>SUMIF(Fak,SHIS,Q:Q)</f>
        <v>368.04590000000024</v>
      </c>
      <c r="R37" s="121">
        <f t="shared" si="17"/>
        <v>502.6960000000002</v>
      </c>
      <c r="S37" s="120"/>
      <c r="T37" s="120"/>
      <c r="U37" s="121">
        <f aca="true" t="shared" si="24" ref="U37:U42">I37+L37+O37+R37</f>
        <v>1008.3642</v>
      </c>
      <c r="V37" s="25">
        <f t="shared" si="19"/>
        <v>0.11458291284866585</v>
      </c>
      <c r="W37" s="25">
        <f t="shared" si="20"/>
        <v>0.2932833631114922</v>
      </c>
      <c r="X37" s="25">
        <f t="shared" si="21"/>
        <v>0.4220881956284183</v>
      </c>
      <c r="Y37" s="25">
        <f t="shared" si="22"/>
        <v>0.7321440791253563</v>
      </c>
      <c r="Z37" s="26">
        <f t="shared" si="23"/>
        <v>0</v>
      </c>
    </row>
    <row r="38" spans="1:26" ht="12.75">
      <c r="A38" s="17"/>
      <c r="B38" s="17" t="s">
        <v>44</v>
      </c>
      <c r="C38" s="18"/>
      <c r="D38" s="17"/>
      <c r="E38" s="24">
        <v>60</v>
      </c>
      <c r="F38" s="18" t="s">
        <v>49</v>
      </c>
      <c r="G38" s="120">
        <f>SUMIF(Fak,SHIS,G:G)</f>
        <v>18.0584</v>
      </c>
      <c r="H38" s="120">
        <f>SUMIF(Fak,SHIS,H:H)</f>
        <v>2</v>
      </c>
      <c r="I38" s="121">
        <f t="shared" si="14"/>
        <v>20.0584</v>
      </c>
      <c r="J38" s="120">
        <f>SUMIF(Fak,SHIS,J:J)</f>
        <v>11.797799999999999</v>
      </c>
      <c r="K38" s="120">
        <f>SUMIF(Fak,SHIS,K:K)</f>
        <v>4.5409999999999995</v>
      </c>
      <c r="L38" s="121">
        <f t="shared" si="15"/>
        <v>16.3388</v>
      </c>
      <c r="M38" s="120">
        <f>SUMIF(Fak,SHIS,M:M)</f>
        <v>56.205</v>
      </c>
      <c r="N38" s="120">
        <f>SUMIF(Fak,SHIS,N:N)</f>
        <v>73.03780000000008</v>
      </c>
      <c r="O38" s="121">
        <f t="shared" si="16"/>
        <v>129.24280000000007</v>
      </c>
      <c r="P38" s="120">
        <f>SUMIF(Fak,SHIS,P:P)</f>
        <v>46.96890000000001</v>
      </c>
      <c r="Q38" s="120">
        <f>SUMIF(Fak,SHIS,Q:Q)</f>
        <v>99.48650000000004</v>
      </c>
      <c r="R38" s="121">
        <f t="shared" si="17"/>
        <v>146.45540000000005</v>
      </c>
      <c r="S38" s="120"/>
      <c r="T38" s="120"/>
      <c r="U38" s="121">
        <f t="shared" si="24"/>
        <v>312.09540000000015</v>
      </c>
      <c r="V38" s="25">
        <f t="shared" si="19"/>
        <v>0.09970885015753998</v>
      </c>
      <c r="W38" s="25">
        <f t="shared" si="20"/>
        <v>0.2779273875682424</v>
      </c>
      <c r="X38" s="25">
        <f t="shared" si="21"/>
        <v>0.5651208423215841</v>
      </c>
      <c r="Y38" s="25">
        <f t="shared" si="22"/>
        <v>0.6792955398025611</v>
      </c>
      <c r="Z38" s="26">
        <f t="shared" si="23"/>
        <v>0</v>
      </c>
    </row>
    <row r="39" spans="1:26" ht="12.75">
      <c r="A39" s="17"/>
      <c r="B39" s="17" t="s">
        <v>44</v>
      </c>
      <c r="C39" s="18"/>
      <c r="D39" s="17"/>
      <c r="E39" s="24">
        <v>70</v>
      </c>
      <c r="F39" s="18" t="s">
        <v>50</v>
      </c>
      <c r="G39" s="120">
        <f>SUMIF(Fak,SHIS,G:G)</f>
        <v>51.35</v>
      </c>
      <c r="H39" s="120">
        <f>SUMIF(Fak,SHIS,H:H)</f>
        <v>12.8999</v>
      </c>
      <c r="I39" s="121">
        <f t="shared" si="14"/>
        <v>64.2499</v>
      </c>
      <c r="J39" s="120">
        <f>SUMIF(Fak,SHIS,J:J)</f>
        <v>13.935899999999997</v>
      </c>
      <c r="K39" s="120">
        <f>SUMIF(Fak,SHIS,K:K)</f>
        <v>6.4018000000000015</v>
      </c>
      <c r="L39" s="121">
        <f t="shared" si="15"/>
        <v>20.337699999999998</v>
      </c>
      <c r="M39" s="120">
        <f>SUMIF(Fak,SHIS,M:M)</f>
        <v>79.20349999999999</v>
      </c>
      <c r="N39" s="120">
        <f>SUMIF(Fak,SHIS,N:N)</f>
        <v>64.9616</v>
      </c>
      <c r="O39" s="121">
        <f t="shared" si="16"/>
        <v>144.1651</v>
      </c>
      <c r="P39" s="120">
        <f>SUMIF(Fak,SHIS,P:P)</f>
        <v>12.668300000000002</v>
      </c>
      <c r="Q39" s="120">
        <f>SUMIF(Fak,SHIS,Q:Q)</f>
        <v>33.729299999999995</v>
      </c>
      <c r="R39" s="121">
        <f t="shared" si="17"/>
        <v>46.3976</v>
      </c>
      <c r="S39" s="120">
        <f aca="true" t="shared" si="25" ref="S39:T43">G39+J39+M39+P39</f>
        <v>157.15769999999998</v>
      </c>
      <c r="T39" s="120">
        <f t="shared" si="25"/>
        <v>117.99260000000001</v>
      </c>
      <c r="U39" s="121">
        <f t="shared" si="24"/>
        <v>275.1503</v>
      </c>
      <c r="V39" s="25">
        <f t="shared" si="19"/>
        <v>0.20077696618983065</v>
      </c>
      <c r="W39" s="25">
        <f t="shared" si="20"/>
        <v>0.3147750237244134</v>
      </c>
      <c r="X39" s="25">
        <f t="shared" si="21"/>
        <v>0.4506055903960113</v>
      </c>
      <c r="Y39" s="25">
        <f t="shared" si="22"/>
        <v>0.7269621704570925</v>
      </c>
      <c r="Z39" s="26">
        <f t="shared" si="23"/>
        <v>0.4288296251176176</v>
      </c>
    </row>
    <row r="40" spans="1:26" ht="12.75">
      <c r="A40" s="17"/>
      <c r="B40" s="17" t="s">
        <v>44</v>
      </c>
      <c r="C40" s="18"/>
      <c r="D40" s="17"/>
      <c r="E40" s="39">
        <v>78</v>
      </c>
      <c r="F40" s="40" t="s">
        <v>51</v>
      </c>
      <c r="G40" s="128">
        <f>SUMIF(Fak,SHIS,G:G)</f>
        <v>13</v>
      </c>
      <c r="H40" s="128">
        <f>SUMIF(Fak,SHIS,H:H)</f>
        <v>6</v>
      </c>
      <c r="I40" s="129">
        <f t="shared" si="14"/>
        <v>19</v>
      </c>
      <c r="J40" s="128">
        <f>SUMIF(Fak,SHIS,J:J)</f>
        <v>12.767499999999998</v>
      </c>
      <c r="K40" s="128">
        <f>SUMIF(Fak,SHIS,K:K)</f>
        <v>6.416500000000001</v>
      </c>
      <c r="L40" s="129">
        <f t="shared" si="15"/>
        <v>19.183999999999997</v>
      </c>
      <c r="M40" s="128">
        <f>SUMIF(Fak,SHIS,M:M)</f>
        <v>38.41579999999999</v>
      </c>
      <c r="N40" s="128">
        <f>SUMIF(Fak,SHIS,N:N)</f>
        <v>50.4541</v>
      </c>
      <c r="O40" s="129">
        <f t="shared" si="16"/>
        <v>88.86989999999999</v>
      </c>
      <c r="P40" s="128">
        <f>SUMIF(Fak,SHIS,P:P)</f>
        <v>7.596300000000001</v>
      </c>
      <c r="Q40" s="128">
        <f>SUMIF(Fak,SHIS,Q:Q)</f>
        <v>17.866600000000002</v>
      </c>
      <c r="R40" s="129">
        <f t="shared" si="17"/>
        <v>25.462900000000005</v>
      </c>
      <c r="S40" s="128">
        <f t="shared" si="25"/>
        <v>71.77959999999999</v>
      </c>
      <c r="T40" s="128">
        <f t="shared" si="25"/>
        <v>80.7372</v>
      </c>
      <c r="U40" s="129">
        <f t="shared" si="24"/>
        <v>152.5168</v>
      </c>
      <c r="V40" s="41">
        <f t="shared" si="19"/>
        <v>0.3157894736842105</v>
      </c>
      <c r="W40" s="41">
        <f t="shared" si="20"/>
        <v>0.3344714345287741</v>
      </c>
      <c r="X40" s="41">
        <f t="shared" si="21"/>
        <v>0.5677299063012337</v>
      </c>
      <c r="Y40" s="41">
        <f t="shared" si="22"/>
        <v>0.7016718441340145</v>
      </c>
      <c r="Z40" s="42">
        <f t="shared" si="23"/>
        <v>0.529365945259801</v>
      </c>
    </row>
    <row r="41" spans="1:26" ht="12.75">
      <c r="A41" s="17"/>
      <c r="B41" s="17" t="s">
        <v>44</v>
      </c>
      <c r="C41" s="18"/>
      <c r="D41" s="17"/>
      <c r="E41" s="39">
        <v>80</v>
      </c>
      <c r="F41" s="40" t="s">
        <v>52</v>
      </c>
      <c r="G41" s="128">
        <f>SUMIF(Fak,SHIS,G:G)</f>
        <v>67.58349999999999</v>
      </c>
      <c r="H41" s="128">
        <f>SUMIF(Fak,SHIS,H:H)</f>
        <v>4.9167000000000005</v>
      </c>
      <c r="I41" s="129">
        <f t="shared" si="14"/>
        <v>72.50019999999999</v>
      </c>
      <c r="J41" s="128">
        <f>SUMIF(Fak,SHIS,J:J)</f>
        <v>51.1951</v>
      </c>
      <c r="K41" s="128">
        <f>SUMIF(Fak,SHIS,K:K)</f>
        <v>4.7204999999999995</v>
      </c>
      <c r="L41" s="129">
        <f t="shared" si="15"/>
        <v>55.9156</v>
      </c>
      <c r="M41" s="128">
        <f>SUMIF(Fak,SHIS,M:M)</f>
        <v>323.36730000000006</v>
      </c>
      <c r="N41" s="128">
        <f>SUMIF(Fak,SHIS,N:N)</f>
        <v>122.34920000000001</v>
      </c>
      <c r="O41" s="129">
        <f t="shared" si="16"/>
        <v>445.71650000000005</v>
      </c>
      <c r="P41" s="128">
        <f>SUMIF(Fak,SHIS,P:P)</f>
        <v>141.07019999999997</v>
      </c>
      <c r="Q41" s="128">
        <f>SUMIF(Fak,SHIS,Q:Q)</f>
        <v>85.7893</v>
      </c>
      <c r="R41" s="129">
        <f t="shared" si="17"/>
        <v>226.85949999999997</v>
      </c>
      <c r="S41" s="128">
        <f t="shared" si="25"/>
        <v>583.2161</v>
      </c>
      <c r="T41" s="128">
        <f t="shared" si="25"/>
        <v>217.7757</v>
      </c>
      <c r="U41" s="129">
        <f t="shared" si="24"/>
        <v>800.9918</v>
      </c>
      <c r="V41" s="41">
        <f t="shared" si="19"/>
        <v>0.06781636464451134</v>
      </c>
      <c r="W41" s="41">
        <f t="shared" si="20"/>
        <v>0.08442187868859495</v>
      </c>
      <c r="X41" s="41">
        <f t="shared" si="21"/>
        <v>0.2745000465542559</v>
      </c>
      <c r="Y41" s="41">
        <f t="shared" si="22"/>
        <v>0.3781604914054735</v>
      </c>
      <c r="Z41" s="42">
        <f t="shared" si="23"/>
        <v>0.27188255859797816</v>
      </c>
    </row>
    <row r="42" spans="1:26" ht="13.5" thickBot="1">
      <c r="A42" s="47"/>
      <c r="B42" s="47" t="s">
        <v>44</v>
      </c>
      <c r="C42" s="48"/>
      <c r="D42" s="47"/>
      <c r="E42" s="49">
        <v>2</v>
      </c>
      <c r="F42" s="50" t="s">
        <v>38</v>
      </c>
      <c r="G42" s="132">
        <f>SUMIF(Fak,SHIS,G:G)</f>
        <v>3.6667</v>
      </c>
      <c r="H42" s="132">
        <f>SUMIF(Fak,SHIS,H:H)</f>
        <v>0</v>
      </c>
      <c r="I42" s="133">
        <f t="shared" si="14"/>
        <v>3.6667</v>
      </c>
      <c r="J42" s="132">
        <f>SUMIF(Fak,SHIS,J:J)</f>
        <v>6.731400000000002</v>
      </c>
      <c r="K42" s="132">
        <f>SUMIF(Fak,SHIS,K:K)</f>
        <v>5.995600000000002</v>
      </c>
      <c r="L42" s="133">
        <f t="shared" si="15"/>
        <v>12.727000000000004</v>
      </c>
      <c r="M42" s="132">
        <f>SUMIF(Fak,SHIS,M:M)</f>
        <v>12.8717</v>
      </c>
      <c r="N42" s="132">
        <f>SUMIF(Fak,SHIS,N:N)</f>
        <v>23.335600000000007</v>
      </c>
      <c r="O42" s="133">
        <f t="shared" si="16"/>
        <v>36.207300000000004</v>
      </c>
      <c r="P42" s="132">
        <f>SUMIF(Fak,SHIS,P:P)</f>
        <v>104.93289999999999</v>
      </c>
      <c r="Q42" s="132">
        <f>SUMIF(Fak,SHIS,Q:Q)</f>
        <v>120.8886</v>
      </c>
      <c r="R42" s="133">
        <f t="shared" si="17"/>
        <v>225.8215</v>
      </c>
      <c r="S42" s="132">
        <f t="shared" si="25"/>
        <v>128.2027</v>
      </c>
      <c r="T42" s="132">
        <f t="shared" si="25"/>
        <v>150.21980000000002</v>
      </c>
      <c r="U42" s="133">
        <f t="shared" si="24"/>
        <v>278.4225</v>
      </c>
      <c r="V42" s="51">
        <f t="shared" si="19"/>
        <v>0</v>
      </c>
      <c r="W42" s="51">
        <f t="shared" si="20"/>
        <v>0.47109295199182843</v>
      </c>
      <c r="X42" s="51">
        <f t="shared" si="21"/>
        <v>0.6444998660491118</v>
      </c>
      <c r="Y42" s="51">
        <f t="shared" si="22"/>
        <v>0.5353281242042941</v>
      </c>
      <c r="Z42" s="52">
        <f t="shared" si="23"/>
        <v>0.5395390099578878</v>
      </c>
    </row>
    <row r="43" spans="1:26" s="58" customFormat="1" ht="13.5" thickBot="1">
      <c r="A43" s="53"/>
      <c r="B43" s="53"/>
      <c r="C43" s="54"/>
      <c r="D43" s="53"/>
      <c r="E43" s="55" t="s">
        <v>44</v>
      </c>
      <c r="F43" s="54" t="s">
        <v>8</v>
      </c>
      <c r="G43" s="134">
        <f>SUMIF(FB,SHIS,G:G)</f>
        <v>279.37649999999996</v>
      </c>
      <c r="H43" s="134">
        <f>SUMIF(FB,SHIS,H:H)</f>
        <v>44.6832</v>
      </c>
      <c r="I43" s="135">
        <f t="shared" si="14"/>
        <v>324.05969999999996</v>
      </c>
      <c r="J43" s="134">
        <f>SUMIF(FB,SHIS,J:J)</f>
        <v>190.4605</v>
      </c>
      <c r="K43" s="134">
        <f>SUMIF(FB,SHIS,K:K)</f>
        <v>62.806400000000004</v>
      </c>
      <c r="L43" s="135">
        <f t="shared" si="15"/>
        <v>253.2669</v>
      </c>
      <c r="M43" s="134">
        <f>SUMIF(FB,SHIS,M:M)</f>
        <v>837.2623</v>
      </c>
      <c r="N43" s="134">
        <f>SUMIF(FB,SHIS,N:N)</f>
        <v>568.2129</v>
      </c>
      <c r="O43" s="135">
        <f t="shared" si="16"/>
        <v>1405.4751999999999</v>
      </c>
      <c r="P43" s="134">
        <f>SUMIF(FB,SHIS,P:P)</f>
        <v>462.9586999999999</v>
      </c>
      <c r="Q43" s="134">
        <f>SUMIF(FB,SHIS,Q:Q)</f>
        <v>778.0435000000002</v>
      </c>
      <c r="R43" s="135">
        <f t="shared" si="17"/>
        <v>1241.0022000000001</v>
      </c>
      <c r="S43" s="134">
        <f t="shared" si="25"/>
        <v>1770.0579999999998</v>
      </c>
      <c r="T43" s="134">
        <f t="shared" si="25"/>
        <v>1453.746</v>
      </c>
      <c r="U43" s="135">
        <f>SUM(S43:T43)</f>
        <v>3223.804</v>
      </c>
      <c r="V43" s="56">
        <f t="shared" si="19"/>
        <v>0.13788570439335715</v>
      </c>
      <c r="W43" s="56">
        <f t="shared" si="20"/>
        <v>0.24798503081136938</v>
      </c>
      <c r="X43" s="56">
        <f t="shared" si="21"/>
        <v>0.404285255264554</v>
      </c>
      <c r="Y43" s="56">
        <f t="shared" si="22"/>
        <v>0.6269477201571441</v>
      </c>
      <c r="Z43" s="57">
        <f t="shared" si="23"/>
        <v>0.45094118625077706</v>
      </c>
    </row>
    <row r="44" spans="5:26" ht="12.75">
      <c r="E44" s="60"/>
      <c r="V44"/>
      <c r="W44"/>
      <c r="X44"/>
      <c r="Y44"/>
      <c r="Z44"/>
    </row>
    <row r="45" spans="1:26" s="74" customFormat="1" ht="12.75">
      <c r="A45" s="67"/>
      <c r="B45" s="67"/>
      <c r="C45" s="68"/>
      <c r="D45" s="67"/>
      <c r="E45" s="69">
        <v>1</v>
      </c>
      <c r="F45" s="70" t="s">
        <v>20</v>
      </c>
      <c r="G45" s="139">
        <f>SUMIF(FBG,SHIS,G:G)</f>
        <v>76.5</v>
      </c>
      <c r="H45" s="139">
        <f>SUMIF(FBG,SHIS,H:H)</f>
        <v>21.6832</v>
      </c>
      <c r="I45" s="140">
        <f aca="true" t="shared" si="26" ref="I45:I68">SUM(G45:H45)</f>
        <v>98.1832</v>
      </c>
      <c r="J45" s="141">
        <f>SUMIF(FBG,SHIS,J:J)</f>
        <v>26.1893</v>
      </c>
      <c r="K45" s="141">
        <f>SUMIF(FBG,SHIS,K:K)</f>
        <v>11.912300000000002</v>
      </c>
      <c r="L45" s="140">
        <f aca="true" t="shared" si="27" ref="L45:L68">SUM(J45:K45)</f>
        <v>38.101600000000005</v>
      </c>
      <c r="M45" s="139">
        <f>SUMIF(FBG,SHIS,M:M)</f>
        <v>147.2094</v>
      </c>
      <c r="N45" s="139">
        <f>SUMIF(FBG,SHIS,N:N)</f>
        <v>142.5296</v>
      </c>
      <c r="O45" s="140">
        <f aca="true" t="shared" si="28" ref="O45:O68">SUM(M45:N45)</f>
        <v>289.739</v>
      </c>
      <c r="P45" s="141">
        <f>SUMIF(FBG,SHIS,P:P)</f>
        <v>20.275300000000005</v>
      </c>
      <c r="Q45" s="141">
        <f>SUMIF(FBG,SHIS,Q:Q)</f>
        <v>59.0042</v>
      </c>
      <c r="R45" s="140">
        <f aca="true" t="shared" si="29" ref="R45:R68">SUM(P45:Q45)</f>
        <v>79.2795</v>
      </c>
      <c r="S45" s="141">
        <f aca="true" t="shared" si="30" ref="S45:S68">G45+J45+M45+P45</f>
        <v>270.174</v>
      </c>
      <c r="T45" s="141">
        <f aca="true" t="shared" si="31" ref="T45:T68">H45+K45+N45+Q45</f>
        <v>235.12929999999997</v>
      </c>
      <c r="U45" s="140">
        <f aca="true" t="shared" si="32" ref="U45:U68">I45+L45+O45+R45</f>
        <v>505.3033</v>
      </c>
      <c r="V45" s="71">
        <f aca="true" t="shared" si="33" ref="V45:V68">IF(ISERROR(H45/I45),0,H45/I45)</f>
        <v>0.22084429922838122</v>
      </c>
      <c r="W45" s="71">
        <f aca="true" t="shared" si="34" ref="W45:W68">IF(ISERROR(K45/L45),0,K45/L45)</f>
        <v>0.3126456631742499</v>
      </c>
      <c r="X45" s="72">
        <f aca="true" t="shared" si="35" ref="X45:X68">IF(ISERROR(N45/O45),0,N45/O45)</f>
        <v>0.4919241110102541</v>
      </c>
      <c r="Y45" s="72">
        <f aca="true" t="shared" si="36" ref="Y45:Y68">IF(ISERROR(Q45/R45),0,Q45/R45)</f>
        <v>0.7442554506524385</v>
      </c>
      <c r="Z45" s="73">
        <f aca="true" t="shared" si="37" ref="Z45:Z68">IF(ISERROR(T45/U45),0,T45/U45)</f>
        <v>0.4653231039654797</v>
      </c>
    </row>
    <row r="46" spans="1:26" ht="12.75">
      <c r="A46" s="75"/>
      <c r="B46" s="75"/>
      <c r="C46" s="76"/>
      <c r="D46" s="75"/>
      <c r="E46" s="77">
        <v>1.1</v>
      </c>
      <c r="F46" s="78" t="s">
        <v>22</v>
      </c>
      <c r="G46" s="142">
        <f>SUMIF(FB,SHIS,G:G)</f>
        <v>10.25</v>
      </c>
      <c r="H46" s="142">
        <f>SUMIF(FB,SHIS,H:H)</f>
        <v>2.45</v>
      </c>
      <c r="I46" s="143">
        <f t="shared" si="26"/>
        <v>12.7</v>
      </c>
      <c r="J46" s="144">
        <f>SUMIF(FB,SHIS,J:J)</f>
        <v>7.129300000000001</v>
      </c>
      <c r="K46" s="144">
        <f>SUMIF(FB,SHIS,K:K)</f>
        <v>1.4403000000000001</v>
      </c>
      <c r="L46" s="143">
        <f t="shared" si="27"/>
        <v>8.569600000000001</v>
      </c>
      <c r="M46" s="142">
        <f>SUMIF(FB,SHIS,M:M)</f>
        <v>8.7932</v>
      </c>
      <c r="N46" s="142">
        <f>SUMIF(FB,SHIS,N:N)</f>
        <v>8.5076</v>
      </c>
      <c r="O46" s="143">
        <f t="shared" si="28"/>
        <v>17.300800000000002</v>
      </c>
      <c r="P46" s="144">
        <f>SUMIF(FB,SHIS,P:P)</f>
        <v>3.2136</v>
      </c>
      <c r="Q46" s="144">
        <f>SUMIF(FB,SHIS,Q:Q)</f>
        <v>3.5251000000000006</v>
      </c>
      <c r="R46" s="143">
        <f t="shared" si="29"/>
        <v>6.738700000000001</v>
      </c>
      <c r="S46" s="144">
        <f t="shared" si="30"/>
        <v>29.3861</v>
      </c>
      <c r="T46" s="144">
        <f t="shared" si="31"/>
        <v>15.923</v>
      </c>
      <c r="U46" s="143">
        <f t="shared" si="32"/>
        <v>45.30910000000001</v>
      </c>
      <c r="V46" s="79">
        <f t="shared" si="33"/>
        <v>0.19291338582677167</v>
      </c>
      <c r="W46" s="79">
        <f t="shared" si="34"/>
        <v>0.16807085511575803</v>
      </c>
      <c r="X46" s="80">
        <f t="shared" si="35"/>
        <v>0.49174604642559877</v>
      </c>
      <c r="Y46" s="80">
        <f t="shared" si="36"/>
        <v>0.5231127665573478</v>
      </c>
      <c r="Z46" s="81">
        <f t="shared" si="37"/>
        <v>0.3514305073373781</v>
      </c>
    </row>
    <row r="47" spans="1:26" ht="12.75">
      <c r="A47" s="82">
        <v>1</v>
      </c>
      <c r="B47" s="82">
        <v>1.1</v>
      </c>
      <c r="C47" s="83" t="s">
        <v>53</v>
      </c>
      <c r="D47" s="82">
        <v>70</v>
      </c>
      <c r="E47" s="39">
        <v>1201</v>
      </c>
      <c r="F47" s="40" t="s">
        <v>54</v>
      </c>
      <c r="G47" s="128">
        <v>1</v>
      </c>
      <c r="H47" s="128">
        <v>1</v>
      </c>
      <c r="I47" s="145">
        <f t="shared" si="26"/>
        <v>2</v>
      </c>
      <c r="J47" s="146">
        <v>1.7225</v>
      </c>
      <c r="K47" s="146">
        <v>0.22210000000000002</v>
      </c>
      <c r="L47" s="145">
        <f t="shared" si="27"/>
        <v>1.9445999999999999</v>
      </c>
      <c r="M47" s="128">
        <v>4.1452</v>
      </c>
      <c r="N47" s="128">
        <v>3.5417000000000014</v>
      </c>
      <c r="O47" s="145">
        <f t="shared" si="28"/>
        <v>7.686900000000001</v>
      </c>
      <c r="P47" s="146">
        <v>3.1969</v>
      </c>
      <c r="Q47" s="146">
        <v>2.8584000000000005</v>
      </c>
      <c r="R47" s="145">
        <f t="shared" si="29"/>
        <v>6.055300000000001</v>
      </c>
      <c r="S47" s="146">
        <f t="shared" si="30"/>
        <v>10.0646</v>
      </c>
      <c r="T47" s="146">
        <f t="shared" si="31"/>
        <v>7.622200000000002</v>
      </c>
      <c r="U47" s="145">
        <f t="shared" si="32"/>
        <v>17.6868</v>
      </c>
      <c r="V47" s="41">
        <f t="shared" si="33"/>
        <v>0.5</v>
      </c>
      <c r="W47" s="41">
        <f t="shared" si="34"/>
        <v>0.11421372004525354</v>
      </c>
      <c r="X47" s="84">
        <f t="shared" si="35"/>
        <v>0.4607449036672782</v>
      </c>
      <c r="Y47" s="84">
        <f t="shared" si="36"/>
        <v>0.4720492791438905</v>
      </c>
      <c r="Z47" s="85">
        <f t="shared" si="37"/>
        <v>0.430954157903069</v>
      </c>
    </row>
    <row r="48" spans="1:26" ht="12.75">
      <c r="A48" s="86">
        <v>1</v>
      </c>
      <c r="B48" s="86">
        <v>1.1</v>
      </c>
      <c r="C48" s="83">
        <v>2110</v>
      </c>
      <c r="D48" s="86">
        <v>4</v>
      </c>
      <c r="E48" s="24">
        <v>1205</v>
      </c>
      <c r="F48" s="40" t="s">
        <v>55</v>
      </c>
      <c r="G48" s="120">
        <v>7.25</v>
      </c>
      <c r="H48" s="120">
        <v>1.45</v>
      </c>
      <c r="I48" s="147">
        <f t="shared" si="26"/>
        <v>8.7</v>
      </c>
      <c r="J48" s="148">
        <v>4.9401</v>
      </c>
      <c r="K48" s="148">
        <v>1.2182000000000002</v>
      </c>
      <c r="L48" s="147">
        <f t="shared" si="27"/>
        <v>6.1583000000000006</v>
      </c>
      <c r="M48" s="120">
        <v>4.248</v>
      </c>
      <c r="N48" s="120">
        <v>4.9658999999999995</v>
      </c>
      <c r="O48" s="147">
        <f t="shared" si="28"/>
        <v>9.213899999999999</v>
      </c>
      <c r="P48" s="148">
        <v>0.0167</v>
      </c>
      <c r="Q48" s="148">
        <v>0.4667</v>
      </c>
      <c r="R48" s="147">
        <f t="shared" si="29"/>
        <v>0.4834</v>
      </c>
      <c r="S48" s="148">
        <f t="shared" si="30"/>
        <v>16.454800000000002</v>
      </c>
      <c r="T48" s="148">
        <f t="shared" si="31"/>
        <v>8.1008</v>
      </c>
      <c r="U48" s="147">
        <f t="shared" si="32"/>
        <v>24.5556</v>
      </c>
      <c r="V48" s="25">
        <f t="shared" si="33"/>
        <v>0.16666666666666669</v>
      </c>
      <c r="W48" s="25">
        <f t="shared" si="34"/>
        <v>0.19781433187730382</v>
      </c>
      <c r="X48" s="87">
        <f t="shared" si="35"/>
        <v>0.5389574447302445</v>
      </c>
      <c r="Y48" s="87">
        <f t="shared" si="36"/>
        <v>0.9654530409598676</v>
      </c>
      <c r="Z48" s="88">
        <f t="shared" si="37"/>
        <v>0.32989623548192676</v>
      </c>
    </row>
    <row r="49" spans="1:26" ht="12.75">
      <c r="A49" s="89">
        <v>1</v>
      </c>
      <c r="B49" s="89">
        <v>1.1</v>
      </c>
      <c r="C49" s="90">
        <v>2200</v>
      </c>
      <c r="D49" s="89">
        <v>4</v>
      </c>
      <c r="E49" s="27">
        <v>1215</v>
      </c>
      <c r="F49" s="36" t="s">
        <v>56</v>
      </c>
      <c r="G49" s="122">
        <v>2</v>
      </c>
      <c r="H49" s="122"/>
      <c r="I49" s="149">
        <f t="shared" si="26"/>
        <v>2</v>
      </c>
      <c r="J49" s="150">
        <v>0.4667</v>
      </c>
      <c r="K49" s="150"/>
      <c r="L49" s="149">
        <f t="shared" si="27"/>
        <v>0.4667</v>
      </c>
      <c r="M49" s="122">
        <v>0.4</v>
      </c>
      <c r="N49" s="122"/>
      <c r="O49" s="149">
        <f t="shared" si="28"/>
        <v>0.4</v>
      </c>
      <c r="P49" s="150"/>
      <c r="Q49" s="150">
        <v>0.2</v>
      </c>
      <c r="R49" s="149">
        <f t="shared" si="29"/>
        <v>0.2</v>
      </c>
      <c r="S49" s="150">
        <f t="shared" si="30"/>
        <v>2.8667</v>
      </c>
      <c r="T49" s="150">
        <f t="shared" si="31"/>
        <v>0.2</v>
      </c>
      <c r="U49" s="149">
        <f t="shared" si="32"/>
        <v>3.0667</v>
      </c>
      <c r="V49" s="29">
        <f t="shared" si="33"/>
        <v>0</v>
      </c>
      <c r="W49" s="29">
        <f t="shared" si="34"/>
        <v>0</v>
      </c>
      <c r="X49" s="91">
        <f t="shared" si="35"/>
        <v>0</v>
      </c>
      <c r="Y49" s="91">
        <f t="shared" si="36"/>
        <v>1</v>
      </c>
      <c r="Z49" s="92">
        <f t="shared" si="37"/>
        <v>0.06521668242736492</v>
      </c>
    </row>
    <row r="50" spans="1:26" ht="12.75">
      <c r="A50" s="93"/>
      <c r="B50" s="93"/>
      <c r="C50" s="94"/>
      <c r="D50" s="93"/>
      <c r="E50" s="95">
        <v>1.2</v>
      </c>
      <c r="F50" s="96" t="s">
        <v>23</v>
      </c>
      <c r="G50" s="151">
        <f>SUMIF(FB,SHIS,G:G)</f>
        <v>21.6667</v>
      </c>
      <c r="H50" s="151">
        <f>SUMIF(FB,SHIS,H:H)</f>
        <v>7</v>
      </c>
      <c r="I50" s="152">
        <f t="shared" si="26"/>
        <v>28.6667</v>
      </c>
      <c r="J50" s="153">
        <f>SUMIF(FB,SHIS,J:J)</f>
        <v>7.884099999999999</v>
      </c>
      <c r="K50" s="153">
        <f>SUMIF(FB,SHIS,K:K)</f>
        <v>4.9804</v>
      </c>
      <c r="L50" s="152">
        <f t="shared" si="27"/>
        <v>12.8645</v>
      </c>
      <c r="M50" s="151">
        <f>SUMIF(FB,SHIS,M:M)</f>
        <v>30.8155</v>
      </c>
      <c r="N50" s="151">
        <f>SUMIF(FB,SHIS,N:N)</f>
        <v>27.8392</v>
      </c>
      <c r="O50" s="152">
        <f t="shared" si="28"/>
        <v>58.654700000000005</v>
      </c>
      <c r="P50" s="153">
        <f>SUMIF(FB,SHIS,P:P)</f>
        <v>3.855</v>
      </c>
      <c r="Q50" s="153">
        <f>SUMIF(FB,SHIS,Q:Q)</f>
        <v>11.7293</v>
      </c>
      <c r="R50" s="152">
        <f t="shared" si="29"/>
        <v>15.5843</v>
      </c>
      <c r="S50" s="153">
        <f t="shared" si="30"/>
        <v>64.2213</v>
      </c>
      <c r="T50" s="153">
        <f t="shared" si="31"/>
        <v>51.5489</v>
      </c>
      <c r="U50" s="152">
        <f t="shared" si="32"/>
        <v>115.7702</v>
      </c>
      <c r="V50" s="97">
        <f t="shared" si="33"/>
        <v>0.24418576257469468</v>
      </c>
      <c r="W50" s="97">
        <f t="shared" si="34"/>
        <v>0.3871429126666408</v>
      </c>
      <c r="X50" s="98">
        <f t="shared" si="35"/>
        <v>0.4746286316356575</v>
      </c>
      <c r="Y50" s="98">
        <f t="shared" si="36"/>
        <v>0.7526356653811849</v>
      </c>
      <c r="Z50" s="99">
        <f t="shared" si="37"/>
        <v>0.44526916253059945</v>
      </c>
    </row>
    <row r="51" spans="1:26" ht="12.75">
      <c r="A51" s="86">
        <v>1</v>
      </c>
      <c r="B51" s="86">
        <v>1.2</v>
      </c>
      <c r="C51" s="83" t="s">
        <v>57</v>
      </c>
      <c r="D51" s="86">
        <v>70</v>
      </c>
      <c r="E51" s="24">
        <v>1405</v>
      </c>
      <c r="F51" s="40" t="s">
        <v>58</v>
      </c>
      <c r="G51" s="120">
        <v>2</v>
      </c>
      <c r="H51" s="120"/>
      <c r="I51" s="147">
        <f t="shared" si="26"/>
        <v>2</v>
      </c>
      <c r="J51" s="148">
        <v>1.1412000000000002</v>
      </c>
      <c r="K51" s="148">
        <v>1.9419999999999997</v>
      </c>
      <c r="L51" s="147">
        <f t="shared" si="27"/>
        <v>3.0831999999999997</v>
      </c>
      <c r="M51" s="120">
        <v>4.375</v>
      </c>
      <c r="N51" s="120">
        <v>5.743799999999999</v>
      </c>
      <c r="O51" s="147">
        <f t="shared" si="28"/>
        <v>10.1188</v>
      </c>
      <c r="P51" s="148"/>
      <c r="Q51" s="148">
        <v>1.9483</v>
      </c>
      <c r="R51" s="147">
        <f t="shared" si="29"/>
        <v>1.9483</v>
      </c>
      <c r="S51" s="148">
        <f t="shared" si="30"/>
        <v>7.5162</v>
      </c>
      <c r="T51" s="148">
        <f t="shared" si="31"/>
        <v>9.634099999999998</v>
      </c>
      <c r="U51" s="147">
        <f t="shared" si="32"/>
        <v>17.1503</v>
      </c>
      <c r="V51" s="25">
        <f t="shared" si="33"/>
        <v>0</v>
      </c>
      <c r="W51" s="25">
        <f t="shared" si="34"/>
        <v>0.6298650752464972</v>
      </c>
      <c r="X51" s="87">
        <f t="shared" si="35"/>
        <v>0.56763647863383</v>
      </c>
      <c r="Y51" s="87">
        <f t="shared" si="36"/>
        <v>1</v>
      </c>
      <c r="Z51" s="88">
        <f t="shared" si="37"/>
        <v>0.5617452755928466</v>
      </c>
    </row>
    <row r="52" spans="1:26" ht="12.75">
      <c r="A52" s="86">
        <v>1</v>
      </c>
      <c r="B52" s="86">
        <v>1.2</v>
      </c>
      <c r="C52" s="83" t="s">
        <v>59</v>
      </c>
      <c r="D52" s="86">
        <v>70</v>
      </c>
      <c r="E52" s="24">
        <v>1410</v>
      </c>
      <c r="F52" s="40" t="s">
        <v>60</v>
      </c>
      <c r="G52" s="120">
        <v>5.25</v>
      </c>
      <c r="H52" s="120">
        <v>2</v>
      </c>
      <c r="I52" s="147">
        <f t="shared" si="26"/>
        <v>7.25</v>
      </c>
      <c r="J52" s="148">
        <v>2.0319</v>
      </c>
      <c r="K52" s="148">
        <v>1.2367000000000001</v>
      </c>
      <c r="L52" s="147">
        <f t="shared" si="27"/>
        <v>3.2686</v>
      </c>
      <c r="M52" s="120">
        <v>10.3127</v>
      </c>
      <c r="N52" s="120">
        <v>8.053</v>
      </c>
      <c r="O52" s="147">
        <f t="shared" si="28"/>
        <v>18.3657</v>
      </c>
      <c r="P52" s="148">
        <v>1.03</v>
      </c>
      <c r="Q52" s="148">
        <v>3.7556</v>
      </c>
      <c r="R52" s="147">
        <f t="shared" si="29"/>
        <v>4.7856</v>
      </c>
      <c r="S52" s="148">
        <f t="shared" si="30"/>
        <v>18.6246</v>
      </c>
      <c r="T52" s="148">
        <f t="shared" si="31"/>
        <v>15.0453</v>
      </c>
      <c r="U52" s="147">
        <f t="shared" si="32"/>
        <v>33.6699</v>
      </c>
      <c r="V52" s="25">
        <f t="shared" si="33"/>
        <v>0.27586206896551724</v>
      </c>
      <c r="W52" s="25">
        <f t="shared" si="34"/>
        <v>0.3783577066634033</v>
      </c>
      <c r="X52" s="87">
        <f t="shared" si="35"/>
        <v>0.4384804281895055</v>
      </c>
      <c r="Y52" s="87">
        <f t="shared" si="36"/>
        <v>0.7847709796054831</v>
      </c>
      <c r="Z52" s="88">
        <f t="shared" si="37"/>
        <v>0.4468471839833204</v>
      </c>
    </row>
    <row r="53" spans="1:26" ht="12.75">
      <c r="A53" s="86">
        <v>1</v>
      </c>
      <c r="B53" s="86">
        <v>1.2</v>
      </c>
      <c r="C53" s="83" t="s">
        <v>61</v>
      </c>
      <c r="D53" s="86">
        <v>70</v>
      </c>
      <c r="E53" s="24">
        <v>1415</v>
      </c>
      <c r="F53" s="40" t="s">
        <v>62</v>
      </c>
      <c r="G53" s="120">
        <v>2</v>
      </c>
      <c r="H53" s="120">
        <v>1</v>
      </c>
      <c r="I53" s="147">
        <f t="shared" si="26"/>
        <v>3</v>
      </c>
      <c r="J53" s="148">
        <v>0.75</v>
      </c>
      <c r="K53" s="148">
        <v>0.9286</v>
      </c>
      <c r="L53" s="147">
        <f t="shared" si="27"/>
        <v>1.6785999999999999</v>
      </c>
      <c r="M53" s="120">
        <v>1</v>
      </c>
      <c r="N53" s="120">
        <v>2.7525</v>
      </c>
      <c r="O53" s="147">
        <f t="shared" si="28"/>
        <v>3.7525</v>
      </c>
      <c r="P53" s="148"/>
      <c r="Q53" s="148">
        <v>0.5</v>
      </c>
      <c r="R53" s="147">
        <f t="shared" si="29"/>
        <v>0.5</v>
      </c>
      <c r="S53" s="148">
        <f t="shared" si="30"/>
        <v>3.75</v>
      </c>
      <c r="T53" s="148">
        <f t="shared" si="31"/>
        <v>5.1811</v>
      </c>
      <c r="U53" s="147">
        <f t="shared" si="32"/>
        <v>8.931099999999999</v>
      </c>
      <c r="V53" s="25">
        <f t="shared" si="33"/>
        <v>0.3333333333333333</v>
      </c>
      <c r="W53" s="25">
        <f t="shared" si="34"/>
        <v>0.5531990944834981</v>
      </c>
      <c r="X53" s="87">
        <f t="shared" si="35"/>
        <v>0.7335109926715523</v>
      </c>
      <c r="Y53" s="87">
        <f t="shared" si="36"/>
        <v>1</v>
      </c>
      <c r="Z53" s="88">
        <f t="shared" si="37"/>
        <v>0.5801189103245962</v>
      </c>
    </row>
    <row r="54" spans="1:26" ht="12.75">
      <c r="A54" s="86">
        <v>1</v>
      </c>
      <c r="B54" s="86">
        <v>1.2</v>
      </c>
      <c r="C54" s="83" t="s">
        <v>63</v>
      </c>
      <c r="D54" s="86">
        <v>70</v>
      </c>
      <c r="E54" s="24">
        <v>1420</v>
      </c>
      <c r="F54" s="40" t="s">
        <v>64</v>
      </c>
      <c r="G54" s="120">
        <v>2</v>
      </c>
      <c r="H54" s="120"/>
      <c r="I54" s="147">
        <f t="shared" si="26"/>
        <v>2</v>
      </c>
      <c r="J54" s="148">
        <v>0.0556</v>
      </c>
      <c r="K54" s="148">
        <v>0.1667</v>
      </c>
      <c r="L54" s="147">
        <f t="shared" si="27"/>
        <v>0.2223</v>
      </c>
      <c r="M54" s="120">
        <v>2.0417</v>
      </c>
      <c r="N54" s="120">
        <v>2.0084</v>
      </c>
      <c r="O54" s="147">
        <f t="shared" si="28"/>
        <v>4.0501000000000005</v>
      </c>
      <c r="P54" s="148"/>
      <c r="Q54" s="148">
        <v>0.3898</v>
      </c>
      <c r="R54" s="147">
        <f t="shared" si="29"/>
        <v>0.3898</v>
      </c>
      <c r="S54" s="148">
        <f t="shared" si="30"/>
        <v>4.097300000000001</v>
      </c>
      <c r="T54" s="148">
        <f t="shared" si="31"/>
        <v>2.5649</v>
      </c>
      <c r="U54" s="147">
        <f t="shared" si="32"/>
        <v>6.662200000000001</v>
      </c>
      <c r="V54" s="25">
        <f t="shared" si="33"/>
        <v>0</v>
      </c>
      <c r="W54" s="25">
        <f t="shared" si="34"/>
        <v>0.7498875393612235</v>
      </c>
      <c r="X54" s="87">
        <f t="shared" si="35"/>
        <v>0.4958889903952988</v>
      </c>
      <c r="Y54" s="87">
        <f t="shared" si="36"/>
        <v>1</v>
      </c>
      <c r="Z54" s="88">
        <f t="shared" si="37"/>
        <v>0.3849929452733331</v>
      </c>
    </row>
    <row r="55" spans="1:26" ht="12.75">
      <c r="A55" s="86">
        <v>1</v>
      </c>
      <c r="B55" s="86">
        <v>1.2</v>
      </c>
      <c r="C55" s="100" t="s">
        <v>65</v>
      </c>
      <c r="D55" s="86">
        <v>70</v>
      </c>
      <c r="E55" s="24">
        <v>1430</v>
      </c>
      <c r="F55" s="40" t="s">
        <v>66</v>
      </c>
      <c r="G55" s="120">
        <v>2</v>
      </c>
      <c r="H55" s="120"/>
      <c r="I55" s="147">
        <f t="shared" si="26"/>
        <v>2</v>
      </c>
      <c r="J55" s="148"/>
      <c r="K55" s="148"/>
      <c r="L55" s="147">
        <f t="shared" si="27"/>
        <v>0</v>
      </c>
      <c r="M55" s="120">
        <v>1.1208000000000002</v>
      </c>
      <c r="N55" s="120">
        <v>1.648</v>
      </c>
      <c r="O55" s="147">
        <f t="shared" si="28"/>
        <v>2.7688</v>
      </c>
      <c r="P55" s="148"/>
      <c r="Q55" s="148">
        <v>0.3898</v>
      </c>
      <c r="R55" s="147">
        <f t="shared" si="29"/>
        <v>0.3898</v>
      </c>
      <c r="S55" s="148">
        <f t="shared" si="30"/>
        <v>3.1208</v>
      </c>
      <c r="T55" s="148">
        <f t="shared" si="31"/>
        <v>2.0378</v>
      </c>
      <c r="U55" s="147">
        <f t="shared" si="32"/>
        <v>5.158600000000001</v>
      </c>
      <c r="V55" s="25">
        <f t="shared" si="33"/>
        <v>0</v>
      </c>
      <c r="W55" s="25">
        <f t="shared" si="34"/>
        <v>0</v>
      </c>
      <c r="X55" s="87">
        <f t="shared" si="35"/>
        <v>0.5952036983530771</v>
      </c>
      <c r="Y55" s="87">
        <f t="shared" si="36"/>
        <v>1</v>
      </c>
      <c r="Z55" s="88">
        <f t="shared" si="37"/>
        <v>0.39502965920986305</v>
      </c>
    </row>
    <row r="56" spans="1:26" ht="12.75">
      <c r="A56" s="86">
        <v>1</v>
      </c>
      <c r="B56" s="86">
        <v>1.2</v>
      </c>
      <c r="C56" s="83" t="s">
        <v>67</v>
      </c>
      <c r="D56" s="86">
        <v>70</v>
      </c>
      <c r="E56" s="24">
        <v>1435</v>
      </c>
      <c r="F56" s="40" t="s">
        <v>68</v>
      </c>
      <c r="G56" s="120">
        <v>2.6667</v>
      </c>
      <c r="H56" s="120">
        <v>3</v>
      </c>
      <c r="I56" s="147">
        <f t="shared" si="26"/>
        <v>5.6667000000000005</v>
      </c>
      <c r="J56" s="148">
        <v>2.8775</v>
      </c>
      <c r="K56" s="148">
        <v>0.512</v>
      </c>
      <c r="L56" s="147">
        <f t="shared" si="27"/>
        <v>3.3895</v>
      </c>
      <c r="M56" s="120">
        <v>2.3676</v>
      </c>
      <c r="N56" s="120">
        <v>2.8476999999999997</v>
      </c>
      <c r="O56" s="147">
        <f t="shared" si="28"/>
        <v>5.215299999999999</v>
      </c>
      <c r="P56" s="148"/>
      <c r="Q56" s="148">
        <v>1.3433000000000002</v>
      </c>
      <c r="R56" s="147">
        <f t="shared" si="29"/>
        <v>1.3433000000000002</v>
      </c>
      <c r="S56" s="148">
        <f t="shared" si="30"/>
        <v>7.9117999999999995</v>
      </c>
      <c r="T56" s="148">
        <f t="shared" si="31"/>
        <v>7.703</v>
      </c>
      <c r="U56" s="147">
        <f t="shared" si="32"/>
        <v>15.614799999999999</v>
      </c>
      <c r="V56" s="25">
        <f t="shared" si="33"/>
        <v>0.5294086505373498</v>
      </c>
      <c r="W56" s="25">
        <f t="shared" si="34"/>
        <v>0.15105472783596402</v>
      </c>
      <c r="X56" s="87">
        <f t="shared" si="35"/>
        <v>0.5460280329031887</v>
      </c>
      <c r="Y56" s="87">
        <f t="shared" si="36"/>
        <v>1</v>
      </c>
      <c r="Z56" s="88">
        <f t="shared" si="37"/>
        <v>0.49331403540231067</v>
      </c>
    </row>
    <row r="57" spans="1:26" ht="12.75">
      <c r="A57" s="86">
        <v>1</v>
      </c>
      <c r="B57" s="86">
        <v>1.2</v>
      </c>
      <c r="C57" s="83" t="s">
        <v>69</v>
      </c>
      <c r="D57" s="86">
        <v>70</v>
      </c>
      <c r="E57" s="24">
        <v>1440</v>
      </c>
      <c r="F57" s="40" t="s">
        <v>70</v>
      </c>
      <c r="G57" s="120">
        <v>1</v>
      </c>
      <c r="H57" s="120"/>
      <c r="I57" s="147">
        <f t="shared" si="26"/>
        <v>1</v>
      </c>
      <c r="J57" s="148"/>
      <c r="K57" s="148">
        <v>0.0833</v>
      </c>
      <c r="L57" s="147">
        <f t="shared" si="27"/>
        <v>0.0833</v>
      </c>
      <c r="M57" s="120">
        <v>0.1458</v>
      </c>
      <c r="N57" s="120">
        <v>1.2042</v>
      </c>
      <c r="O57" s="147">
        <f t="shared" si="28"/>
        <v>1.3499999999999999</v>
      </c>
      <c r="P57" s="148">
        <v>1.125</v>
      </c>
      <c r="Q57" s="148">
        <v>0.6958</v>
      </c>
      <c r="R57" s="147">
        <f t="shared" si="29"/>
        <v>1.8208</v>
      </c>
      <c r="S57" s="148">
        <f t="shared" si="30"/>
        <v>2.2708</v>
      </c>
      <c r="T57" s="148">
        <f t="shared" si="31"/>
        <v>1.9832999999999998</v>
      </c>
      <c r="U57" s="147">
        <f t="shared" si="32"/>
        <v>4.2541</v>
      </c>
      <c r="V57" s="25">
        <f t="shared" si="33"/>
        <v>0</v>
      </c>
      <c r="W57" s="25">
        <f t="shared" si="34"/>
        <v>1</v>
      </c>
      <c r="X57" s="87">
        <f t="shared" si="35"/>
        <v>0.892</v>
      </c>
      <c r="Y57" s="87">
        <f t="shared" si="36"/>
        <v>0.3821397188049209</v>
      </c>
      <c r="Z57" s="88">
        <f t="shared" si="37"/>
        <v>0.46620906889823926</v>
      </c>
    </row>
    <row r="58" spans="1:26" ht="12.75">
      <c r="A58" s="86">
        <v>1</v>
      </c>
      <c r="B58" s="86">
        <v>1.2</v>
      </c>
      <c r="C58" s="83" t="s">
        <v>71</v>
      </c>
      <c r="D58" s="86">
        <v>70</v>
      </c>
      <c r="E58" s="24">
        <v>1450</v>
      </c>
      <c r="F58" s="40" t="s">
        <v>72</v>
      </c>
      <c r="G58" s="120">
        <v>2</v>
      </c>
      <c r="H58" s="120"/>
      <c r="I58" s="147">
        <f t="shared" si="26"/>
        <v>2</v>
      </c>
      <c r="J58" s="148">
        <v>0.0278</v>
      </c>
      <c r="K58" s="148"/>
      <c r="L58" s="147">
        <f t="shared" si="27"/>
        <v>0.0278</v>
      </c>
      <c r="M58" s="120">
        <v>3.0237000000000003</v>
      </c>
      <c r="N58" s="120">
        <v>0.9375</v>
      </c>
      <c r="O58" s="147">
        <f t="shared" si="28"/>
        <v>3.9612000000000003</v>
      </c>
      <c r="P58" s="148"/>
      <c r="Q58" s="148">
        <v>1</v>
      </c>
      <c r="R58" s="147">
        <f t="shared" si="29"/>
        <v>1</v>
      </c>
      <c r="S58" s="148">
        <f t="shared" si="30"/>
        <v>5.051500000000001</v>
      </c>
      <c r="T58" s="148">
        <f t="shared" si="31"/>
        <v>1.9375</v>
      </c>
      <c r="U58" s="147">
        <f t="shared" si="32"/>
        <v>6.989000000000001</v>
      </c>
      <c r="V58" s="25">
        <f t="shared" si="33"/>
        <v>0</v>
      </c>
      <c r="W58" s="25">
        <f t="shared" si="34"/>
        <v>0</v>
      </c>
      <c r="X58" s="87">
        <f t="shared" si="35"/>
        <v>0.2366707058467131</v>
      </c>
      <c r="Y58" s="87">
        <f t="shared" si="36"/>
        <v>1</v>
      </c>
      <c r="Z58" s="88">
        <f t="shared" si="37"/>
        <v>0.2772213478323079</v>
      </c>
    </row>
    <row r="59" spans="1:26" ht="12.75">
      <c r="A59" s="86">
        <v>1</v>
      </c>
      <c r="B59" s="86">
        <v>1.2</v>
      </c>
      <c r="C59" s="83" t="s">
        <v>73</v>
      </c>
      <c r="D59" s="86">
        <v>70</v>
      </c>
      <c r="E59" s="24">
        <v>1460</v>
      </c>
      <c r="F59" s="40" t="s">
        <v>74</v>
      </c>
      <c r="G59" s="120">
        <v>2.75</v>
      </c>
      <c r="H59" s="120">
        <v>1</v>
      </c>
      <c r="I59" s="147">
        <f t="shared" si="26"/>
        <v>3.75</v>
      </c>
      <c r="J59" s="148">
        <v>1.0001</v>
      </c>
      <c r="K59" s="148">
        <v>0.1111</v>
      </c>
      <c r="L59" s="147">
        <f t="shared" si="27"/>
        <v>1.1112</v>
      </c>
      <c r="M59" s="120">
        <v>6.4282</v>
      </c>
      <c r="N59" s="120">
        <v>2.4777</v>
      </c>
      <c r="O59" s="147">
        <f t="shared" si="28"/>
        <v>8.9059</v>
      </c>
      <c r="P59" s="148">
        <v>0.3</v>
      </c>
      <c r="Q59" s="148">
        <v>1.0067</v>
      </c>
      <c r="R59" s="147">
        <f t="shared" si="29"/>
        <v>1.3067</v>
      </c>
      <c r="S59" s="148">
        <f t="shared" si="30"/>
        <v>10.4783</v>
      </c>
      <c r="T59" s="148">
        <f t="shared" si="31"/>
        <v>4.5954999999999995</v>
      </c>
      <c r="U59" s="147">
        <f t="shared" si="32"/>
        <v>15.0738</v>
      </c>
      <c r="V59" s="25">
        <f t="shared" si="33"/>
        <v>0.26666666666666666</v>
      </c>
      <c r="W59" s="25">
        <f t="shared" si="34"/>
        <v>0.09998200143988481</v>
      </c>
      <c r="X59" s="87">
        <f t="shared" si="35"/>
        <v>0.2782088278556911</v>
      </c>
      <c r="Y59" s="87">
        <f t="shared" si="36"/>
        <v>0.7704140200505089</v>
      </c>
      <c r="Z59" s="88">
        <f t="shared" si="37"/>
        <v>0.30486672239249557</v>
      </c>
    </row>
    <row r="60" spans="1:26" ht="12.75">
      <c r="A60" s="89">
        <v>1</v>
      </c>
      <c r="B60" s="89">
        <v>1.2</v>
      </c>
      <c r="C60" s="101"/>
      <c r="D60" s="89">
        <v>70</v>
      </c>
      <c r="E60" s="27">
        <v>1401</v>
      </c>
      <c r="F60" s="40" t="s">
        <v>75</v>
      </c>
      <c r="G60" s="122"/>
      <c r="H60" s="122"/>
      <c r="I60" s="149">
        <f t="shared" si="26"/>
        <v>0</v>
      </c>
      <c r="J60" s="150"/>
      <c r="K60" s="150"/>
      <c r="L60" s="149">
        <f t="shared" si="27"/>
        <v>0</v>
      </c>
      <c r="M60" s="122"/>
      <c r="N60" s="122">
        <v>0.16640000000000002</v>
      </c>
      <c r="O60" s="149">
        <f t="shared" si="28"/>
        <v>0.16640000000000002</v>
      </c>
      <c r="P60" s="150">
        <v>1.4</v>
      </c>
      <c r="Q60" s="150">
        <v>0.7</v>
      </c>
      <c r="R60" s="149">
        <f t="shared" si="29"/>
        <v>2.0999999999999996</v>
      </c>
      <c r="S60" s="150">
        <f t="shared" si="30"/>
        <v>1.4</v>
      </c>
      <c r="T60" s="150">
        <f t="shared" si="31"/>
        <v>0.8664</v>
      </c>
      <c r="U60" s="149">
        <f t="shared" si="32"/>
        <v>2.2663999999999995</v>
      </c>
      <c r="V60" s="29">
        <f t="shared" si="33"/>
        <v>0</v>
      </c>
      <c r="W60" s="29">
        <f t="shared" si="34"/>
        <v>0</v>
      </c>
      <c r="X60" s="91">
        <f t="shared" si="35"/>
        <v>1</v>
      </c>
      <c r="Y60" s="91">
        <f t="shared" si="36"/>
        <v>0.33333333333333337</v>
      </c>
      <c r="Z60" s="92">
        <f t="shared" si="37"/>
        <v>0.38228026826685496</v>
      </c>
    </row>
    <row r="61" spans="1:26" ht="12.75">
      <c r="A61" s="93"/>
      <c r="B61" s="93"/>
      <c r="C61" s="94"/>
      <c r="D61" s="93"/>
      <c r="E61" s="95">
        <v>1.3</v>
      </c>
      <c r="F61" s="96" t="s">
        <v>24</v>
      </c>
      <c r="G61" s="151">
        <f>SUMIF(FB,SHIS,G:G)</f>
        <v>28.683300000000003</v>
      </c>
      <c r="H61" s="151">
        <f>SUMIF(FB,SHIS,H:H)</f>
        <v>4.8999</v>
      </c>
      <c r="I61" s="152">
        <f t="shared" si="26"/>
        <v>33.583200000000005</v>
      </c>
      <c r="J61" s="153">
        <f>SUMIF(FB,SHIS,J:J)</f>
        <v>4.329300000000001</v>
      </c>
      <c r="K61" s="153">
        <f>SUMIF(FB,SHIS,K:K)</f>
        <v>1.1993</v>
      </c>
      <c r="L61" s="152">
        <f t="shared" si="27"/>
        <v>5.528600000000001</v>
      </c>
      <c r="M61" s="151">
        <f>SUMIF(FB,SHIS,M:M)</f>
        <v>44.242799999999995</v>
      </c>
      <c r="N61" s="151">
        <f>SUMIF(FB,SHIS,N:N)</f>
        <v>33.5807</v>
      </c>
      <c r="O61" s="152">
        <f t="shared" si="28"/>
        <v>77.8235</v>
      </c>
      <c r="P61" s="153">
        <f>SUMIF(FB,SHIS,P:P)</f>
        <v>5.566400000000001</v>
      </c>
      <c r="Q61" s="153">
        <f>SUMIF(FB,SHIS,Q:Q)</f>
        <v>16.491599999999995</v>
      </c>
      <c r="R61" s="152">
        <f t="shared" si="29"/>
        <v>22.057999999999996</v>
      </c>
      <c r="S61" s="153">
        <f t="shared" si="30"/>
        <v>82.82180000000001</v>
      </c>
      <c r="T61" s="153">
        <f t="shared" si="31"/>
        <v>56.171499999999995</v>
      </c>
      <c r="U61" s="152">
        <f t="shared" si="32"/>
        <v>138.9933</v>
      </c>
      <c r="V61" s="97">
        <f t="shared" si="33"/>
        <v>0.14590330879725574</v>
      </c>
      <c r="W61" s="97">
        <f t="shared" si="34"/>
        <v>0.2169265275114857</v>
      </c>
      <c r="X61" s="98">
        <f t="shared" si="35"/>
        <v>0.43149819784512394</v>
      </c>
      <c r="Y61" s="98">
        <f t="shared" si="36"/>
        <v>0.7476471121588538</v>
      </c>
      <c r="Z61" s="99">
        <f t="shared" si="37"/>
        <v>0.40413099048659173</v>
      </c>
    </row>
    <row r="62" spans="1:26" ht="12.75">
      <c r="A62" s="86">
        <v>1</v>
      </c>
      <c r="B62" s="86">
        <v>1.3</v>
      </c>
      <c r="C62" s="100" t="s">
        <v>76</v>
      </c>
      <c r="D62" s="86">
        <v>70</v>
      </c>
      <c r="E62" s="24">
        <v>1300</v>
      </c>
      <c r="F62" s="40" t="s">
        <v>77</v>
      </c>
      <c r="G62" s="120">
        <v>4.0167</v>
      </c>
      <c r="H62" s="120">
        <v>1.2332999999999998</v>
      </c>
      <c r="I62" s="147">
        <f t="shared" si="26"/>
        <v>5.25</v>
      </c>
      <c r="J62" s="148">
        <v>0.19449999999999998</v>
      </c>
      <c r="K62" s="148">
        <v>0.0122</v>
      </c>
      <c r="L62" s="147">
        <f t="shared" si="27"/>
        <v>0.20669999999999997</v>
      </c>
      <c r="M62" s="120">
        <v>7.541099999999998</v>
      </c>
      <c r="N62" s="120">
        <v>2.1627</v>
      </c>
      <c r="O62" s="147">
        <f t="shared" si="28"/>
        <v>9.703799999999998</v>
      </c>
      <c r="P62" s="148"/>
      <c r="Q62" s="148">
        <v>1.6</v>
      </c>
      <c r="R62" s="147">
        <f t="shared" si="29"/>
        <v>1.6</v>
      </c>
      <c r="S62" s="148">
        <f t="shared" si="30"/>
        <v>11.752299999999998</v>
      </c>
      <c r="T62" s="148">
        <f t="shared" si="31"/>
        <v>5.0082</v>
      </c>
      <c r="U62" s="147">
        <f t="shared" si="32"/>
        <v>16.760499999999997</v>
      </c>
      <c r="V62" s="25">
        <f t="shared" si="33"/>
        <v>0.2349142857142857</v>
      </c>
      <c r="W62" s="25">
        <f t="shared" si="34"/>
        <v>0.0590227382680213</v>
      </c>
      <c r="X62" s="87">
        <f t="shared" si="35"/>
        <v>0.22287145242070122</v>
      </c>
      <c r="Y62" s="87">
        <f t="shared" si="36"/>
        <v>1</v>
      </c>
      <c r="Z62" s="88">
        <f t="shared" si="37"/>
        <v>0.2988097013812238</v>
      </c>
    </row>
    <row r="63" spans="1:26" ht="12.75">
      <c r="A63" s="86">
        <v>1</v>
      </c>
      <c r="B63" s="86">
        <v>1.3</v>
      </c>
      <c r="C63" s="83" t="s">
        <v>78</v>
      </c>
      <c r="D63" s="86">
        <v>70</v>
      </c>
      <c r="E63" s="24">
        <v>1500</v>
      </c>
      <c r="F63" s="40" t="s">
        <v>79</v>
      </c>
      <c r="G63" s="120">
        <v>2</v>
      </c>
      <c r="H63" s="120">
        <v>0.6666</v>
      </c>
      <c r="I63" s="147">
        <f t="shared" si="26"/>
        <v>2.6666</v>
      </c>
      <c r="J63" s="148">
        <v>0.2606</v>
      </c>
      <c r="K63" s="148">
        <v>0.036399999999999995</v>
      </c>
      <c r="L63" s="147">
        <f t="shared" si="27"/>
        <v>0.297</v>
      </c>
      <c r="M63" s="120">
        <v>2.6035</v>
      </c>
      <c r="N63" s="120">
        <v>4.741499999999999</v>
      </c>
      <c r="O63" s="147">
        <f t="shared" si="28"/>
        <v>7.344999999999999</v>
      </c>
      <c r="P63" s="148">
        <v>1</v>
      </c>
      <c r="Q63" s="148">
        <v>1.7665999999999997</v>
      </c>
      <c r="R63" s="147">
        <f t="shared" si="29"/>
        <v>2.7665999999999995</v>
      </c>
      <c r="S63" s="148">
        <f t="shared" si="30"/>
        <v>5.8641000000000005</v>
      </c>
      <c r="T63" s="148">
        <f t="shared" si="31"/>
        <v>7.211099999999999</v>
      </c>
      <c r="U63" s="147">
        <f t="shared" si="32"/>
        <v>13.075199999999999</v>
      </c>
      <c r="V63" s="25">
        <f t="shared" si="33"/>
        <v>0.2499812495312383</v>
      </c>
      <c r="W63" s="25">
        <f t="shared" si="34"/>
        <v>0.12255892255892255</v>
      </c>
      <c r="X63" s="87">
        <f t="shared" si="35"/>
        <v>0.6455411844792376</v>
      </c>
      <c r="Y63" s="87">
        <f t="shared" si="36"/>
        <v>0.6385455071206535</v>
      </c>
      <c r="Z63" s="88">
        <f t="shared" si="37"/>
        <v>0.5515097283406755</v>
      </c>
    </row>
    <row r="64" spans="1:26" ht="12.75">
      <c r="A64" s="86">
        <v>1</v>
      </c>
      <c r="B64" s="86">
        <v>1.3</v>
      </c>
      <c r="C64" s="83" t="s">
        <v>80</v>
      </c>
      <c r="D64" s="86">
        <v>70</v>
      </c>
      <c r="E64" s="24">
        <v>1600</v>
      </c>
      <c r="F64" s="40" t="s">
        <v>81</v>
      </c>
      <c r="G64" s="120">
        <v>10</v>
      </c>
      <c r="H64" s="120">
        <v>3</v>
      </c>
      <c r="I64" s="147">
        <f t="shared" si="26"/>
        <v>13</v>
      </c>
      <c r="J64" s="148">
        <v>2.3008000000000006</v>
      </c>
      <c r="K64" s="148">
        <v>0.2499</v>
      </c>
      <c r="L64" s="147">
        <f t="shared" si="27"/>
        <v>2.550700000000001</v>
      </c>
      <c r="M64" s="120">
        <v>25.967299999999994</v>
      </c>
      <c r="N64" s="120">
        <v>12.439699999999997</v>
      </c>
      <c r="O64" s="147">
        <f t="shared" si="28"/>
        <v>38.40699999999999</v>
      </c>
      <c r="P64" s="148">
        <v>4.078900000000001</v>
      </c>
      <c r="Q64" s="148">
        <v>6.190599999999999</v>
      </c>
      <c r="R64" s="147">
        <f t="shared" si="29"/>
        <v>10.2695</v>
      </c>
      <c r="S64" s="148">
        <f t="shared" si="30"/>
        <v>42.346999999999994</v>
      </c>
      <c r="T64" s="148">
        <f t="shared" si="31"/>
        <v>21.880199999999995</v>
      </c>
      <c r="U64" s="147">
        <f t="shared" si="32"/>
        <v>64.22719999999998</v>
      </c>
      <c r="V64" s="25">
        <f t="shared" si="33"/>
        <v>0.23076923076923078</v>
      </c>
      <c r="W64" s="25">
        <f t="shared" si="34"/>
        <v>0.09797310542204098</v>
      </c>
      <c r="X64" s="87">
        <f t="shared" si="35"/>
        <v>0.32389147811596847</v>
      </c>
      <c r="Y64" s="87">
        <f t="shared" si="36"/>
        <v>0.6028141584303032</v>
      </c>
      <c r="Z64" s="88">
        <f t="shared" si="37"/>
        <v>0.34066875093418364</v>
      </c>
    </row>
    <row r="65" spans="1:26" ht="12.75">
      <c r="A65" s="86">
        <v>1</v>
      </c>
      <c r="B65" s="86">
        <v>1.3</v>
      </c>
      <c r="C65" s="83" t="s">
        <v>82</v>
      </c>
      <c r="D65" s="86">
        <v>70</v>
      </c>
      <c r="E65" s="24">
        <v>1700</v>
      </c>
      <c r="F65" s="40" t="s">
        <v>83</v>
      </c>
      <c r="G65" s="120">
        <v>4</v>
      </c>
      <c r="H65" s="120"/>
      <c r="I65" s="147">
        <f t="shared" si="26"/>
        <v>4</v>
      </c>
      <c r="J65" s="148">
        <v>0.48349999999999993</v>
      </c>
      <c r="K65" s="148">
        <v>0.1389</v>
      </c>
      <c r="L65" s="147">
        <f t="shared" si="27"/>
        <v>0.6224</v>
      </c>
      <c r="M65" s="120">
        <v>3.6246</v>
      </c>
      <c r="N65" s="120">
        <v>4.2909</v>
      </c>
      <c r="O65" s="147">
        <f t="shared" si="28"/>
        <v>7.9155</v>
      </c>
      <c r="P65" s="148"/>
      <c r="Q65" s="148">
        <v>2.6969</v>
      </c>
      <c r="R65" s="147">
        <f t="shared" si="29"/>
        <v>2.6969</v>
      </c>
      <c r="S65" s="148">
        <f t="shared" si="30"/>
        <v>8.1081</v>
      </c>
      <c r="T65" s="148">
        <f t="shared" si="31"/>
        <v>7.1267</v>
      </c>
      <c r="U65" s="147">
        <f t="shared" si="32"/>
        <v>15.2348</v>
      </c>
      <c r="V65" s="25">
        <f t="shared" si="33"/>
        <v>0</v>
      </c>
      <c r="W65" s="25">
        <f t="shared" si="34"/>
        <v>0.22316838046272494</v>
      </c>
      <c r="X65" s="87">
        <f t="shared" si="35"/>
        <v>0.5420883077506159</v>
      </c>
      <c r="Y65" s="87">
        <f t="shared" si="36"/>
        <v>1</v>
      </c>
      <c r="Z65" s="88">
        <f t="shared" si="37"/>
        <v>0.4677908472707223</v>
      </c>
    </row>
    <row r="66" spans="1:26" ht="12.75">
      <c r="A66" s="86">
        <v>1</v>
      </c>
      <c r="B66" s="86">
        <v>1.3</v>
      </c>
      <c r="C66" s="83">
        <v>659</v>
      </c>
      <c r="D66" s="86">
        <v>70</v>
      </c>
      <c r="E66" s="24">
        <v>1800</v>
      </c>
      <c r="F66" s="40" t="s">
        <v>84</v>
      </c>
      <c r="G66" s="120">
        <v>1.8333</v>
      </c>
      <c r="H66" s="120"/>
      <c r="I66" s="147">
        <f t="shared" si="26"/>
        <v>1.8333</v>
      </c>
      <c r="J66" s="148">
        <v>0.8172</v>
      </c>
      <c r="K66" s="148">
        <v>0.1389</v>
      </c>
      <c r="L66" s="147">
        <f t="shared" si="27"/>
        <v>0.9561000000000001</v>
      </c>
      <c r="M66" s="120">
        <v>1.3708</v>
      </c>
      <c r="N66" s="120">
        <v>1.1167</v>
      </c>
      <c r="O66" s="147">
        <f t="shared" si="28"/>
        <v>2.4875</v>
      </c>
      <c r="P66" s="148">
        <v>0.4375</v>
      </c>
      <c r="Q66" s="148">
        <v>1.1375</v>
      </c>
      <c r="R66" s="147">
        <f t="shared" si="29"/>
        <v>1.575</v>
      </c>
      <c r="S66" s="148">
        <f t="shared" si="30"/>
        <v>4.4588</v>
      </c>
      <c r="T66" s="148">
        <f t="shared" si="31"/>
        <v>2.3931</v>
      </c>
      <c r="U66" s="147">
        <f t="shared" si="32"/>
        <v>6.8519</v>
      </c>
      <c r="V66" s="25">
        <f t="shared" si="33"/>
        <v>0</v>
      </c>
      <c r="W66" s="25">
        <f t="shared" si="34"/>
        <v>0.14527769061813617</v>
      </c>
      <c r="X66" s="87">
        <f t="shared" si="35"/>
        <v>0.44892462311557796</v>
      </c>
      <c r="Y66" s="87">
        <f t="shared" si="36"/>
        <v>0.7222222222222222</v>
      </c>
      <c r="Z66" s="88">
        <f t="shared" si="37"/>
        <v>0.34926078897823964</v>
      </c>
    </row>
    <row r="67" spans="1:26" ht="12.75">
      <c r="A67" s="86">
        <v>1</v>
      </c>
      <c r="B67" s="86">
        <v>1.3</v>
      </c>
      <c r="C67" s="83">
        <v>608</v>
      </c>
      <c r="D67" s="86">
        <v>70</v>
      </c>
      <c r="E67" s="24">
        <v>1850</v>
      </c>
      <c r="F67" s="40" t="s">
        <v>85</v>
      </c>
      <c r="G67" s="120">
        <v>2.8333</v>
      </c>
      <c r="H67" s="120"/>
      <c r="I67" s="147">
        <f t="shared" si="26"/>
        <v>2.8333</v>
      </c>
      <c r="J67" s="148">
        <v>0.094</v>
      </c>
      <c r="K67" s="148">
        <v>0.1528</v>
      </c>
      <c r="L67" s="147">
        <f t="shared" si="27"/>
        <v>0.2468</v>
      </c>
      <c r="M67" s="120">
        <v>2.5251</v>
      </c>
      <c r="N67" s="120">
        <v>2.9326</v>
      </c>
      <c r="O67" s="147">
        <f t="shared" si="28"/>
        <v>5.4577</v>
      </c>
      <c r="P67" s="148"/>
      <c r="Q67" s="148">
        <v>1.4667</v>
      </c>
      <c r="R67" s="147">
        <f t="shared" si="29"/>
        <v>1.4667</v>
      </c>
      <c r="S67" s="148">
        <f t="shared" si="30"/>
        <v>5.4524</v>
      </c>
      <c r="T67" s="148">
        <f t="shared" si="31"/>
        <v>4.552099999999999</v>
      </c>
      <c r="U67" s="147">
        <f t="shared" si="32"/>
        <v>10.0045</v>
      </c>
      <c r="V67" s="25">
        <f t="shared" si="33"/>
        <v>0</v>
      </c>
      <c r="W67" s="25">
        <f t="shared" si="34"/>
        <v>0.6191247974068071</v>
      </c>
      <c r="X67" s="87">
        <f t="shared" si="35"/>
        <v>0.5373325759935503</v>
      </c>
      <c r="Y67" s="87">
        <f t="shared" si="36"/>
        <v>1</v>
      </c>
      <c r="Z67" s="88">
        <f t="shared" si="37"/>
        <v>0.4550052476385626</v>
      </c>
    </row>
    <row r="68" spans="1:26" ht="12.75">
      <c r="A68" s="86">
        <v>1</v>
      </c>
      <c r="B68" s="86">
        <v>1.3</v>
      </c>
      <c r="C68" s="83">
        <v>662</v>
      </c>
      <c r="D68" s="86">
        <v>70</v>
      </c>
      <c r="E68" s="24">
        <v>1900</v>
      </c>
      <c r="F68" s="40" t="s">
        <v>86</v>
      </c>
      <c r="G68" s="120">
        <v>4</v>
      </c>
      <c r="H68" s="120"/>
      <c r="I68" s="147">
        <f t="shared" si="26"/>
        <v>4</v>
      </c>
      <c r="J68" s="148">
        <v>0.1787</v>
      </c>
      <c r="K68" s="148">
        <v>0.47020000000000006</v>
      </c>
      <c r="L68" s="147">
        <f t="shared" si="27"/>
        <v>0.6489</v>
      </c>
      <c r="M68" s="120">
        <v>0.6103999999999999</v>
      </c>
      <c r="N68" s="120">
        <v>5.8966</v>
      </c>
      <c r="O68" s="147">
        <f t="shared" si="28"/>
        <v>6.507000000000001</v>
      </c>
      <c r="P68" s="148">
        <v>0.05</v>
      </c>
      <c r="Q68" s="148">
        <v>1.6333</v>
      </c>
      <c r="R68" s="147">
        <f t="shared" si="29"/>
        <v>1.6833</v>
      </c>
      <c r="S68" s="148">
        <f t="shared" si="30"/>
        <v>4.8391</v>
      </c>
      <c r="T68" s="148">
        <f t="shared" si="31"/>
        <v>8.0001</v>
      </c>
      <c r="U68" s="147">
        <f t="shared" si="32"/>
        <v>12.839200000000002</v>
      </c>
      <c r="V68" s="25">
        <f t="shared" si="33"/>
        <v>0</v>
      </c>
      <c r="W68" s="25">
        <f t="shared" si="34"/>
        <v>0.7246108799506858</v>
      </c>
      <c r="X68" s="87">
        <f t="shared" si="35"/>
        <v>0.9061933302597203</v>
      </c>
      <c r="Y68" s="87">
        <f t="shared" si="36"/>
        <v>0.9702964415136933</v>
      </c>
      <c r="Z68" s="88">
        <f t="shared" si="37"/>
        <v>0.6230995700666707</v>
      </c>
    </row>
    <row r="69" spans="1:26" ht="12.75">
      <c r="A69" s="89">
        <v>1</v>
      </c>
      <c r="B69" s="89">
        <v>1.3</v>
      </c>
      <c r="C69" s="90"/>
      <c r="D69" s="89">
        <v>70</v>
      </c>
      <c r="E69" s="27">
        <v>1990</v>
      </c>
      <c r="F69" s="36" t="s">
        <v>87</v>
      </c>
      <c r="G69" s="122"/>
      <c r="H69" s="122"/>
      <c r="I69" s="149"/>
      <c r="J69" s="150"/>
      <c r="K69" s="150"/>
      <c r="L69" s="149"/>
      <c r="M69" s="122"/>
      <c r="N69" s="122"/>
      <c r="O69" s="149"/>
      <c r="P69" s="150"/>
      <c r="Q69" s="150"/>
      <c r="R69" s="149"/>
      <c r="S69" s="150"/>
      <c r="T69" s="150"/>
      <c r="U69" s="149"/>
      <c r="V69" s="29"/>
      <c r="W69" s="29"/>
      <c r="X69" s="91"/>
      <c r="Y69" s="91"/>
      <c r="Z69" s="92"/>
    </row>
    <row r="70" spans="1:26" ht="12.75">
      <c r="A70" s="93"/>
      <c r="B70" s="93"/>
      <c r="C70" s="94"/>
      <c r="D70" s="93"/>
      <c r="E70" s="95">
        <v>1.4</v>
      </c>
      <c r="F70" s="96" t="s">
        <v>25</v>
      </c>
      <c r="G70" s="151">
        <f>SUMIF(FB,SHIS,G:G)</f>
        <v>15.9</v>
      </c>
      <c r="H70" s="151">
        <f>SUMIF(FB,SHIS,H:H)</f>
        <v>7.3333</v>
      </c>
      <c r="I70" s="152">
        <f aca="true" t="shared" si="38" ref="I70:I78">SUM(G70:H70)</f>
        <v>23.2333</v>
      </c>
      <c r="J70" s="153">
        <f>SUMIF(FB,SHIS,J:J)</f>
        <v>6.3004000000000016</v>
      </c>
      <c r="K70" s="153">
        <f>SUMIF(FB,SHIS,K:K)</f>
        <v>4.2923</v>
      </c>
      <c r="L70" s="152">
        <f aca="true" t="shared" si="39" ref="L70:L78">SUM(J70:K70)</f>
        <v>10.5927</v>
      </c>
      <c r="M70" s="151">
        <f>SUMIF(FB,SHIS,M:M)</f>
        <v>56.41159999999999</v>
      </c>
      <c r="N70" s="151">
        <f>SUMIF(FB,SHIS,N:N)</f>
        <v>66.0083</v>
      </c>
      <c r="O70" s="152">
        <f aca="true" t="shared" si="40" ref="O70:O78">SUM(M70:N70)</f>
        <v>122.4199</v>
      </c>
      <c r="P70" s="153">
        <f>SUMIF(FB,SHIS,P:P)</f>
        <v>6.640300000000001</v>
      </c>
      <c r="Q70" s="153">
        <f>SUMIF(FB,SHIS,Q:Q)</f>
        <v>25.408199999999997</v>
      </c>
      <c r="R70" s="152">
        <f aca="true" t="shared" si="41" ref="R70:R78">SUM(P70:Q70)</f>
        <v>32.0485</v>
      </c>
      <c r="S70" s="153">
        <f aca="true" t="shared" si="42" ref="S70:S78">G70+J70+M70+P70</f>
        <v>85.25229999999999</v>
      </c>
      <c r="T70" s="153">
        <f aca="true" t="shared" si="43" ref="T70:T78">H70+K70+N70+Q70</f>
        <v>103.0421</v>
      </c>
      <c r="U70" s="152">
        <f aca="true" t="shared" si="44" ref="U70:U78">I70+L70+O70+R70</f>
        <v>188.2944</v>
      </c>
      <c r="V70" s="97">
        <f aca="true" t="shared" si="45" ref="V70:V78">IF(ISERROR(H70/I70),0,H70/I70)</f>
        <v>0.315637468633384</v>
      </c>
      <c r="W70" s="97">
        <f aca="true" t="shared" si="46" ref="W70:W78">IF(ISERROR(K70/L70),0,K70/L70)</f>
        <v>0.405213024063742</v>
      </c>
      <c r="X70" s="98">
        <f aca="true" t="shared" si="47" ref="X70:X78">IF(ISERROR(N70/O70),0,N70/O70)</f>
        <v>0.5391958333571585</v>
      </c>
      <c r="Y70" s="98">
        <f aca="true" t="shared" si="48" ref="Y70:Y78">IF(ISERROR(Q70/R70),0,Q70/R70)</f>
        <v>0.7928046554440925</v>
      </c>
      <c r="Z70" s="99">
        <f aca="true" t="shared" si="49" ref="Z70:Z78">IF(ISERROR(T70/U70),0,T70/U70)</f>
        <v>0.5472393231025459</v>
      </c>
    </row>
    <row r="71" spans="1:26" ht="12.75">
      <c r="A71" s="86">
        <v>1</v>
      </c>
      <c r="B71" s="86">
        <v>1.4</v>
      </c>
      <c r="C71" s="100" t="s">
        <v>88</v>
      </c>
      <c r="D71" s="86">
        <v>78</v>
      </c>
      <c r="E71" s="24">
        <v>2000</v>
      </c>
      <c r="F71" s="40" t="s">
        <v>89</v>
      </c>
      <c r="G71" s="120">
        <v>7</v>
      </c>
      <c r="H71" s="120">
        <v>6</v>
      </c>
      <c r="I71" s="147">
        <f t="shared" si="38"/>
        <v>13</v>
      </c>
      <c r="J71" s="148">
        <v>2.8906</v>
      </c>
      <c r="K71" s="148">
        <v>2.6911000000000005</v>
      </c>
      <c r="L71" s="147">
        <f t="shared" si="39"/>
        <v>5.5817000000000005</v>
      </c>
      <c r="M71" s="120">
        <v>23.74849999999999</v>
      </c>
      <c r="N71" s="120">
        <v>28.4346</v>
      </c>
      <c r="O71" s="147">
        <f t="shared" si="40"/>
        <v>52.18309999999999</v>
      </c>
      <c r="P71" s="148">
        <v>4.5402000000000005</v>
      </c>
      <c r="Q71" s="148">
        <v>9.116599999999998</v>
      </c>
      <c r="R71" s="147">
        <f t="shared" si="41"/>
        <v>13.656799999999999</v>
      </c>
      <c r="S71" s="148">
        <f t="shared" si="42"/>
        <v>38.179299999999984</v>
      </c>
      <c r="T71" s="148">
        <f t="shared" si="43"/>
        <v>46.2423</v>
      </c>
      <c r="U71" s="147">
        <f t="shared" si="44"/>
        <v>84.4216</v>
      </c>
      <c r="V71" s="25">
        <f t="shared" si="45"/>
        <v>0.46153846153846156</v>
      </c>
      <c r="W71" s="25">
        <f t="shared" si="46"/>
        <v>0.48212910045326696</v>
      </c>
      <c r="X71" s="87">
        <f t="shared" si="47"/>
        <v>0.5449005520944521</v>
      </c>
      <c r="Y71" s="87">
        <f t="shared" si="48"/>
        <v>0.6675502313865619</v>
      </c>
      <c r="Z71" s="88">
        <f t="shared" si="49"/>
        <v>0.5477543661811669</v>
      </c>
    </row>
    <row r="72" spans="1:26" ht="12.75">
      <c r="A72" s="86">
        <v>1</v>
      </c>
      <c r="B72" s="86">
        <v>1.4</v>
      </c>
      <c r="C72" s="83" t="s">
        <v>90</v>
      </c>
      <c r="D72" s="86">
        <v>78</v>
      </c>
      <c r="E72" s="24">
        <v>2100</v>
      </c>
      <c r="F72" s="40" t="s">
        <v>91</v>
      </c>
      <c r="G72" s="120">
        <v>4</v>
      </c>
      <c r="H72" s="120"/>
      <c r="I72" s="147">
        <f t="shared" si="38"/>
        <v>4</v>
      </c>
      <c r="J72" s="148">
        <v>1.2523000000000002</v>
      </c>
      <c r="K72" s="148">
        <v>0.1084</v>
      </c>
      <c r="L72" s="147">
        <f t="shared" si="39"/>
        <v>1.3607000000000002</v>
      </c>
      <c r="M72" s="120">
        <v>13.4798</v>
      </c>
      <c r="N72" s="120">
        <v>20.248600000000003</v>
      </c>
      <c r="O72" s="147">
        <f t="shared" si="40"/>
        <v>33.7284</v>
      </c>
      <c r="P72" s="148">
        <v>2.0501</v>
      </c>
      <c r="Q72" s="148">
        <v>6.791700000000001</v>
      </c>
      <c r="R72" s="147">
        <f t="shared" si="41"/>
        <v>8.841800000000001</v>
      </c>
      <c r="S72" s="148">
        <f t="shared" si="42"/>
        <v>20.7822</v>
      </c>
      <c r="T72" s="148">
        <f t="shared" si="43"/>
        <v>27.148700000000005</v>
      </c>
      <c r="U72" s="147">
        <f t="shared" si="44"/>
        <v>47.9309</v>
      </c>
      <c r="V72" s="25">
        <f t="shared" si="45"/>
        <v>0</v>
      </c>
      <c r="W72" s="25">
        <f t="shared" si="46"/>
        <v>0.07966487837142645</v>
      </c>
      <c r="X72" s="87">
        <f t="shared" si="47"/>
        <v>0.6003427378707559</v>
      </c>
      <c r="Y72" s="87">
        <f t="shared" si="48"/>
        <v>0.7681354475333078</v>
      </c>
      <c r="Z72" s="88">
        <f t="shared" si="49"/>
        <v>0.5664133158359222</v>
      </c>
    </row>
    <row r="73" spans="1:26" ht="12.75">
      <c r="A73" s="86">
        <v>1</v>
      </c>
      <c r="B73" s="86">
        <v>1.4</v>
      </c>
      <c r="C73" s="83">
        <v>2360</v>
      </c>
      <c r="D73" s="86">
        <v>15</v>
      </c>
      <c r="E73" s="24">
        <v>2200</v>
      </c>
      <c r="F73" s="40" t="s">
        <v>92</v>
      </c>
      <c r="G73" s="120">
        <v>1</v>
      </c>
      <c r="H73" s="120">
        <v>1</v>
      </c>
      <c r="I73" s="147">
        <f t="shared" si="38"/>
        <v>2</v>
      </c>
      <c r="J73" s="148">
        <v>1.0892000000000004</v>
      </c>
      <c r="K73" s="148">
        <v>1.0833</v>
      </c>
      <c r="L73" s="147">
        <f t="shared" si="39"/>
        <v>2.1725000000000003</v>
      </c>
      <c r="M73" s="120">
        <v>5.198399999999999</v>
      </c>
      <c r="N73" s="120">
        <v>5.171800000000001</v>
      </c>
      <c r="O73" s="147">
        <f t="shared" si="40"/>
        <v>10.3702</v>
      </c>
      <c r="P73" s="148"/>
      <c r="Q73" s="148">
        <v>1.8</v>
      </c>
      <c r="R73" s="147">
        <f t="shared" si="41"/>
        <v>1.8</v>
      </c>
      <c r="S73" s="148">
        <f t="shared" si="42"/>
        <v>7.287599999999999</v>
      </c>
      <c r="T73" s="148">
        <f t="shared" si="43"/>
        <v>9.055100000000001</v>
      </c>
      <c r="U73" s="147">
        <f t="shared" si="44"/>
        <v>16.3427</v>
      </c>
      <c r="V73" s="25">
        <f t="shared" si="45"/>
        <v>0.5</v>
      </c>
      <c r="W73" s="25">
        <f t="shared" si="46"/>
        <v>0.4986421173762945</v>
      </c>
      <c r="X73" s="87">
        <f t="shared" si="47"/>
        <v>0.49871747893001106</v>
      </c>
      <c r="Y73" s="87">
        <f t="shared" si="48"/>
        <v>1</v>
      </c>
      <c r="Z73" s="88">
        <f t="shared" si="49"/>
        <v>0.5540761318509182</v>
      </c>
    </row>
    <row r="74" spans="1:26" ht="12.75">
      <c r="A74" s="86">
        <v>1</v>
      </c>
      <c r="B74" s="86">
        <v>1.4</v>
      </c>
      <c r="C74" s="83">
        <v>2361</v>
      </c>
      <c r="D74" s="86">
        <v>15</v>
      </c>
      <c r="E74" s="24">
        <v>2300</v>
      </c>
      <c r="F74" s="40" t="s">
        <v>93</v>
      </c>
      <c r="G74" s="120">
        <v>2.9</v>
      </c>
      <c r="H74" s="120">
        <v>0.3333</v>
      </c>
      <c r="I74" s="147">
        <f t="shared" si="38"/>
        <v>3.2333</v>
      </c>
      <c r="J74" s="148">
        <v>0.5418000000000001</v>
      </c>
      <c r="K74" s="148">
        <v>0.2056</v>
      </c>
      <c r="L74" s="147">
        <f t="shared" si="39"/>
        <v>0.7474000000000001</v>
      </c>
      <c r="M74" s="120">
        <v>9.875</v>
      </c>
      <c r="N74" s="120">
        <v>7.9189</v>
      </c>
      <c r="O74" s="147">
        <f t="shared" si="40"/>
        <v>17.7939</v>
      </c>
      <c r="P74" s="148"/>
      <c r="Q74" s="148">
        <v>3.65</v>
      </c>
      <c r="R74" s="147">
        <f t="shared" si="41"/>
        <v>3.65</v>
      </c>
      <c r="S74" s="148">
        <f t="shared" si="42"/>
        <v>13.3168</v>
      </c>
      <c r="T74" s="148">
        <f t="shared" si="43"/>
        <v>12.1078</v>
      </c>
      <c r="U74" s="147">
        <f t="shared" si="44"/>
        <v>25.424599999999998</v>
      </c>
      <c r="V74" s="25">
        <f t="shared" si="45"/>
        <v>0.10308353694367983</v>
      </c>
      <c r="W74" s="25">
        <f t="shared" si="46"/>
        <v>0.2750869681562751</v>
      </c>
      <c r="X74" s="87">
        <f t="shared" si="47"/>
        <v>0.4450345343067006</v>
      </c>
      <c r="Y74" s="87">
        <f t="shared" si="48"/>
        <v>1</v>
      </c>
      <c r="Z74" s="88">
        <f t="shared" si="49"/>
        <v>0.47622381473061526</v>
      </c>
    </row>
    <row r="75" spans="1:26" ht="12.75">
      <c r="A75" s="86">
        <v>1</v>
      </c>
      <c r="B75" s="86">
        <v>1.4</v>
      </c>
      <c r="C75" s="83">
        <v>2363</v>
      </c>
      <c r="D75" s="86">
        <v>15</v>
      </c>
      <c r="E75" s="24">
        <v>2400</v>
      </c>
      <c r="F75" s="40" t="s">
        <v>94</v>
      </c>
      <c r="G75" s="120">
        <v>1</v>
      </c>
      <c r="H75" s="120"/>
      <c r="I75" s="147">
        <f t="shared" si="38"/>
        <v>1</v>
      </c>
      <c r="J75" s="148">
        <v>0.5265</v>
      </c>
      <c r="K75" s="148">
        <v>0.20389999999999997</v>
      </c>
      <c r="L75" s="147">
        <f t="shared" si="39"/>
        <v>0.7303999999999999</v>
      </c>
      <c r="M75" s="120">
        <v>4.1099</v>
      </c>
      <c r="N75" s="120">
        <v>4.2344</v>
      </c>
      <c r="O75" s="147">
        <f t="shared" si="40"/>
        <v>8.3443</v>
      </c>
      <c r="P75" s="148"/>
      <c r="Q75" s="148">
        <v>1.3999</v>
      </c>
      <c r="R75" s="147">
        <f t="shared" si="41"/>
        <v>1.3999</v>
      </c>
      <c r="S75" s="148">
        <f t="shared" si="42"/>
        <v>5.6364</v>
      </c>
      <c r="T75" s="148">
        <f t="shared" si="43"/>
        <v>5.8382</v>
      </c>
      <c r="U75" s="147">
        <f t="shared" si="44"/>
        <v>11.4746</v>
      </c>
      <c r="V75" s="25">
        <f t="shared" si="45"/>
        <v>0</v>
      </c>
      <c r="W75" s="25">
        <f t="shared" si="46"/>
        <v>0.27916210295728366</v>
      </c>
      <c r="X75" s="87">
        <f t="shared" si="47"/>
        <v>0.5074601823999616</v>
      </c>
      <c r="Y75" s="87">
        <f t="shared" si="48"/>
        <v>1</v>
      </c>
      <c r="Z75" s="88">
        <f t="shared" si="49"/>
        <v>0.5087933348439161</v>
      </c>
    </row>
    <row r="76" spans="1:26" ht="12.75">
      <c r="A76" s="102">
        <v>1</v>
      </c>
      <c r="B76" s="102">
        <v>1.4</v>
      </c>
      <c r="C76" s="90"/>
      <c r="D76" s="102">
        <v>70</v>
      </c>
      <c r="E76" s="90">
        <v>2450</v>
      </c>
      <c r="F76" s="36" t="s">
        <v>95</v>
      </c>
      <c r="G76" s="122"/>
      <c r="H76" s="122"/>
      <c r="I76" s="149">
        <f t="shared" si="38"/>
        <v>0</v>
      </c>
      <c r="J76" s="150"/>
      <c r="K76" s="150"/>
      <c r="L76" s="149">
        <f t="shared" si="39"/>
        <v>0</v>
      </c>
      <c r="M76" s="122"/>
      <c r="N76" s="122"/>
      <c r="O76" s="149">
        <f t="shared" si="40"/>
        <v>0</v>
      </c>
      <c r="P76" s="150">
        <v>0.05</v>
      </c>
      <c r="Q76" s="150">
        <v>2.65</v>
      </c>
      <c r="R76" s="149">
        <f t="shared" si="41"/>
        <v>2.6999999999999997</v>
      </c>
      <c r="S76" s="150">
        <f t="shared" si="42"/>
        <v>0.05</v>
      </c>
      <c r="T76" s="150">
        <f t="shared" si="43"/>
        <v>2.65</v>
      </c>
      <c r="U76" s="149">
        <f t="shared" si="44"/>
        <v>2.6999999999999997</v>
      </c>
      <c r="V76" s="29">
        <f t="shared" si="45"/>
        <v>0</v>
      </c>
      <c r="W76" s="29">
        <f t="shared" si="46"/>
        <v>0</v>
      </c>
      <c r="X76" s="91">
        <f t="shared" si="47"/>
        <v>0</v>
      </c>
      <c r="Y76" s="91">
        <f t="shared" si="48"/>
        <v>0.9814814814814815</v>
      </c>
      <c r="Z76" s="92">
        <f t="shared" si="49"/>
        <v>0.9814814814814815</v>
      </c>
    </row>
    <row r="77" spans="1:26" ht="12.75">
      <c r="A77" s="93"/>
      <c r="B77" s="93"/>
      <c r="C77" s="94"/>
      <c r="D77" s="93"/>
      <c r="E77" s="95">
        <v>1.5</v>
      </c>
      <c r="F77" s="96" t="s">
        <v>124</v>
      </c>
      <c r="G77" s="151">
        <f>SUMIF(FB,SHIS,G:G)</f>
        <v>0</v>
      </c>
      <c r="H77" s="151">
        <f>SUMIF(FB,SHIS,H:H)</f>
        <v>0</v>
      </c>
      <c r="I77" s="152">
        <f t="shared" si="38"/>
        <v>0</v>
      </c>
      <c r="J77" s="153">
        <f>SUMIF(FB,SHIS,J:J)</f>
        <v>0.5462</v>
      </c>
      <c r="K77" s="153">
        <f>SUMIF(FB,SHIS,K:K)</f>
        <v>0</v>
      </c>
      <c r="L77" s="152">
        <f t="shared" si="39"/>
        <v>0.5462</v>
      </c>
      <c r="M77" s="151">
        <f>SUMIF(FB,SHIS,M:M)</f>
        <v>6.946300000000002</v>
      </c>
      <c r="N77" s="151">
        <f>SUMIF(FB,SHIS,N:N)</f>
        <v>6.593799999999999</v>
      </c>
      <c r="O77" s="152">
        <f t="shared" si="40"/>
        <v>13.5401</v>
      </c>
      <c r="P77" s="153">
        <f>SUMIF(FB,SHIS,P:P)</f>
        <v>1</v>
      </c>
      <c r="Q77" s="153">
        <f>SUMIF(FB,SHIS,Q:Q)</f>
        <v>1.85</v>
      </c>
      <c r="R77" s="152">
        <f t="shared" si="41"/>
        <v>2.85</v>
      </c>
      <c r="S77" s="153">
        <f t="shared" si="42"/>
        <v>8.492500000000001</v>
      </c>
      <c r="T77" s="153">
        <f t="shared" si="43"/>
        <v>8.4438</v>
      </c>
      <c r="U77" s="152">
        <f t="shared" si="44"/>
        <v>16.936300000000003</v>
      </c>
      <c r="V77" s="97">
        <f t="shared" si="45"/>
        <v>0</v>
      </c>
      <c r="W77" s="97">
        <f t="shared" si="46"/>
        <v>0</v>
      </c>
      <c r="X77" s="98">
        <f t="shared" si="47"/>
        <v>0.4869831094305063</v>
      </c>
      <c r="Y77" s="98">
        <f t="shared" si="48"/>
        <v>0.6491228070175439</v>
      </c>
      <c r="Z77" s="99">
        <f t="shared" si="49"/>
        <v>0.4985622597615771</v>
      </c>
    </row>
    <row r="78" spans="1:26" ht="12.75">
      <c r="A78" s="82">
        <v>1</v>
      </c>
      <c r="B78" s="82">
        <v>1.5</v>
      </c>
      <c r="C78" s="83">
        <v>1120</v>
      </c>
      <c r="D78" s="82">
        <v>6</v>
      </c>
      <c r="E78" s="103">
        <v>1100</v>
      </c>
      <c r="F78" s="40" t="s">
        <v>126</v>
      </c>
      <c r="G78" s="120"/>
      <c r="H78" s="120"/>
      <c r="I78" s="147">
        <f t="shared" si="38"/>
        <v>0</v>
      </c>
      <c r="J78" s="148">
        <v>0.5462</v>
      </c>
      <c r="K78" s="148"/>
      <c r="L78" s="147">
        <f t="shared" si="39"/>
        <v>0.5462</v>
      </c>
      <c r="M78" s="120">
        <v>6.946300000000002</v>
      </c>
      <c r="N78" s="120">
        <v>6.593799999999999</v>
      </c>
      <c r="O78" s="147">
        <f t="shared" si="40"/>
        <v>13.5401</v>
      </c>
      <c r="P78" s="148">
        <v>1</v>
      </c>
      <c r="Q78" s="148">
        <v>1.85</v>
      </c>
      <c r="R78" s="147">
        <f t="shared" si="41"/>
        <v>2.85</v>
      </c>
      <c r="S78" s="148">
        <f t="shared" si="42"/>
        <v>8.492500000000001</v>
      </c>
      <c r="T78" s="148">
        <f t="shared" si="43"/>
        <v>8.4438</v>
      </c>
      <c r="U78" s="147">
        <f t="shared" si="44"/>
        <v>16.936300000000003</v>
      </c>
      <c r="V78" s="25">
        <f t="shared" si="45"/>
        <v>0</v>
      </c>
      <c r="W78" s="25">
        <f t="shared" si="46"/>
        <v>0</v>
      </c>
      <c r="X78" s="87">
        <f t="shared" si="47"/>
        <v>0.4869831094305063</v>
      </c>
      <c r="Y78" s="87">
        <f t="shared" si="48"/>
        <v>0.6491228070175439</v>
      </c>
      <c r="Z78" s="88">
        <f t="shared" si="49"/>
        <v>0.4985622597615771</v>
      </c>
    </row>
    <row r="79" spans="1:26" ht="12.75">
      <c r="A79" s="93"/>
      <c r="B79" s="93"/>
      <c r="C79" s="94"/>
      <c r="D79" s="93"/>
      <c r="E79" s="95">
        <v>2</v>
      </c>
      <c r="F79" s="96" t="s">
        <v>26</v>
      </c>
      <c r="G79" s="151">
        <f>SUMIF(FB,SHIS,G:G)</f>
        <v>21.4833</v>
      </c>
      <c r="H79" s="151">
        <f>SUMIF(FB,SHIS,H:H)</f>
        <v>2.3333</v>
      </c>
      <c r="I79" s="152">
        <f aca="true" t="shared" si="50" ref="I79:I114">SUM(G79:H79)</f>
        <v>23.8166</v>
      </c>
      <c r="J79" s="153">
        <f>SUMIF(FB,SHIS,J:J)</f>
        <v>4.4025</v>
      </c>
      <c r="K79" s="153">
        <f>SUMIF(FB,SHIS,K:K)</f>
        <v>0.6512000000000001</v>
      </c>
      <c r="L79" s="152">
        <f aca="true" t="shared" si="51" ref="L79:L114">SUM(J79:K79)</f>
        <v>5.0537</v>
      </c>
      <c r="M79" s="151">
        <f>SUMIF(FB,SHIS,M:M)</f>
        <v>56.26809999999999</v>
      </c>
      <c r="N79" s="151">
        <f>SUMIF(FB,SHIS,N:N)</f>
        <v>22.695500000000003</v>
      </c>
      <c r="O79" s="152">
        <f aca="true" t="shared" si="52" ref="O79:O114">SUM(M79:N79)</f>
        <v>78.96359999999999</v>
      </c>
      <c r="P79" s="153">
        <f>SUMIF(FB,SHIS,P:P)</f>
        <v>3.2167000000000003</v>
      </c>
      <c r="Q79" s="153">
        <f>SUMIF(FB,SHIS,Q:Q)</f>
        <v>14.1985</v>
      </c>
      <c r="R79" s="152">
        <f aca="true" t="shared" si="53" ref="R79:R107">SUM(P79:Q79)</f>
        <v>17.4152</v>
      </c>
      <c r="S79" s="153">
        <f aca="true" t="shared" si="54" ref="S79:S97">G79+J79+M79+P79</f>
        <v>85.3706</v>
      </c>
      <c r="T79" s="153">
        <f aca="true" t="shared" si="55" ref="T79:T97">H79+K79+N79+Q79</f>
        <v>39.8785</v>
      </c>
      <c r="U79" s="152">
        <f aca="true" t="shared" si="56" ref="U79:U97">I79+L79+O79+R79</f>
        <v>125.24909999999998</v>
      </c>
      <c r="V79" s="97">
        <f aca="true" t="shared" si="57" ref="V79:V114">IF(ISERROR(H79/I79),0,H79/I79)</f>
        <v>0.09796948346951286</v>
      </c>
      <c r="W79" s="97">
        <f aca="true" t="shared" si="58" ref="W79:W114">IF(ISERROR(K79/L79),0,K79/L79)</f>
        <v>0.12885608564022402</v>
      </c>
      <c r="X79" s="98">
        <f aca="true" t="shared" si="59" ref="X79:X114">IF(ISERROR(N79/O79),0,N79/O79)</f>
        <v>0.28741724034871774</v>
      </c>
      <c r="Y79" s="98">
        <f aca="true" t="shared" si="60" ref="Y79:Y114">IF(ISERROR(Q79/R79),0,Q79/R79)</f>
        <v>0.8152935366806009</v>
      </c>
      <c r="Z79" s="99">
        <f aca="true" t="shared" si="61" ref="Z79:Z114">IF(ISERROR(T79/U79),0,T79/U79)</f>
        <v>0.3183935054223943</v>
      </c>
    </row>
    <row r="80" spans="1:26" ht="12.75">
      <c r="A80" s="82">
        <v>2</v>
      </c>
      <c r="B80" s="82">
        <v>2</v>
      </c>
      <c r="C80" s="83">
        <v>2350</v>
      </c>
      <c r="D80" s="82">
        <v>15</v>
      </c>
      <c r="E80" s="24">
        <v>2505</v>
      </c>
      <c r="F80" s="40" t="s">
        <v>96</v>
      </c>
      <c r="G80" s="120">
        <v>9.9</v>
      </c>
      <c r="H80" s="120">
        <v>1</v>
      </c>
      <c r="I80" s="147">
        <f t="shared" si="50"/>
        <v>10.9</v>
      </c>
      <c r="J80" s="148">
        <v>2.0280000000000005</v>
      </c>
      <c r="K80" s="148">
        <v>0.3437</v>
      </c>
      <c r="L80" s="147">
        <v>3.101406</v>
      </c>
      <c r="M80" s="120">
        <v>23.08</v>
      </c>
      <c r="N80" s="120">
        <v>4.5334</v>
      </c>
      <c r="O80" s="147">
        <f t="shared" si="52"/>
        <v>27.6134</v>
      </c>
      <c r="P80" s="148">
        <v>0.9542</v>
      </c>
      <c r="Q80" s="148">
        <v>4.8195</v>
      </c>
      <c r="R80" s="147">
        <f t="shared" si="53"/>
        <v>5.7737</v>
      </c>
      <c r="S80" s="148">
        <f t="shared" si="54"/>
        <v>35.962199999999996</v>
      </c>
      <c r="T80" s="148">
        <f t="shared" si="55"/>
        <v>10.6966</v>
      </c>
      <c r="U80" s="147">
        <f t="shared" si="56"/>
        <v>47.388506</v>
      </c>
      <c r="V80" s="25">
        <f t="shared" si="57"/>
        <v>0.09174311926605504</v>
      </c>
      <c r="W80" s="25">
        <f t="shared" si="58"/>
        <v>0.1108207051898397</v>
      </c>
      <c r="X80" s="87">
        <f t="shared" si="59"/>
        <v>0.16417391556273406</v>
      </c>
      <c r="Y80" s="87">
        <f t="shared" si="60"/>
        <v>0.8347333598905381</v>
      </c>
      <c r="Z80" s="88">
        <f t="shared" si="61"/>
        <v>0.22572140172555769</v>
      </c>
    </row>
    <row r="81" spans="1:26" ht="12.75">
      <c r="A81" s="86">
        <v>2</v>
      </c>
      <c r="B81" s="86">
        <v>2</v>
      </c>
      <c r="C81" s="83">
        <v>2351</v>
      </c>
      <c r="D81" s="86">
        <v>15</v>
      </c>
      <c r="E81" s="24">
        <v>2520</v>
      </c>
      <c r="F81" s="40" t="s">
        <v>97</v>
      </c>
      <c r="G81" s="120">
        <v>11.583300000000001</v>
      </c>
      <c r="H81" s="120">
        <v>1.3333</v>
      </c>
      <c r="I81" s="147">
        <f t="shared" si="50"/>
        <v>12.9166</v>
      </c>
      <c r="J81" s="148">
        <v>2.1258999999999997</v>
      </c>
      <c r="K81" s="148">
        <v>0.2626</v>
      </c>
      <c r="L81" s="147">
        <v>6.868436999999998</v>
      </c>
      <c r="M81" s="120">
        <v>32.952099999999994</v>
      </c>
      <c r="N81" s="120">
        <v>17.523500000000002</v>
      </c>
      <c r="O81" s="147">
        <f t="shared" si="52"/>
        <v>50.4756</v>
      </c>
      <c r="P81" s="148">
        <v>2.2625</v>
      </c>
      <c r="Q81" s="148">
        <v>6.112399999999999</v>
      </c>
      <c r="R81" s="147">
        <f t="shared" si="53"/>
        <v>8.3749</v>
      </c>
      <c r="S81" s="148">
        <f t="shared" si="54"/>
        <v>48.9238</v>
      </c>
      <c r="T81" s="148">
        <f t="shared" si="55"/>
        <v>25.2318</v>
      </c>
      <c r="U81" s="147">
        <f t="shared" si="56"/>
        <v>78.635537</v>
      </c>
      <c r="V81" s="25">
        <f t="shared" si="57"/>
        <v>0.1032237585742378</v>
      </c>
      <c r="W81" s="25">
        <f t="shared" si="58"/>
        <v>0.03823286142101909</v>
      </c>
      <c r="X81" s="87">
        <f t="shared" si="59"/>
        <v>0.3471677404528129</v>
      </c>
      <c r="Y81" s="87">
        <f t="shared" si="60"/>
        <v>0.7298475205674096</v>
      </c>
      <c r="Z81" s="88">
        <f t="shared" si="61"/>
        <v>0.32087019384124</v>
      </c>
    </row>
    <row r="82" spans="1:26" ht="12.75">
      <c r="A82" s="102">
        <v>2</v>
      </c>
      <c r="B82" s="102">
        <v>2</v>
      </c>
      <c r="C82" s="90">
        <v>2355</v>
      </c>
      <c r="D82" s="102">
        <v>15</v>
      </c>
      <c r="E82" s="27">
        <v>2540</v>
      </c>
      <c r="F82" s="36" t="s">
        <v>98</v>
      </c>
      <c r="G82" s="122"/>
      <c r="H82" s="122"/>
      <c r="I82" s="149">
        <f t="shared" si="50"/>
        <v>0</v>
      </c>
      <c r="J82" s="150">
        <v>0.24859999999999996</v>
      </c>
      <c r="K82" s="150">
        <v>0.0449</v>
      </c>
      <c r="L82" s="149">
        <v>0.6151770000000001</v>
      </c>
      <c r="M82" s="122">
        <v>0.2360000000000001</v>
      </c>
      <c r="N82" s="122">
        <v>0.6386000000000001</v>
      </c>
      <c r="O82" s="149">
        <f t="shared" si="52"/>
        <v>0.8746000000000002</v>
      </c>
      <c r="P82" s="150"/>
      <c r="Q82" s="150">
        <v>3.2666</v>
      </c>
      <c r="R82" s="149">
        <f t="shared" si="53"/>
        <v>3.2666</v>
      </c>
      <c r="S82" s="150">
        <f t="shared" si="54"/>
        <v>0.48460000000000003</v>
      </c>
      <c r="T82" s="150">
        <f t="shared" si="55"/>
        <v>3.9501</v>
      </c>
      <c r="U82" s="149">
        <f t="shared" si="56"/>
        <v>4.7563770000000005</v>
      </c>
      <c r="V82" s="29">
        <f t="shared" si="57"/>
        <v>0</v>
      </c>
      <c r="W82" s="29">
        <f t="shared" si="58"/>
        <v>0.07298712403096994</v>
      </c>
      <c r="X82" s="91">
        <f t="shared" si="59"/>
        <v>0.7301623599359707</v>
      </c>
      <c r="Y82" s="91">
        <f t="shared" si="60"/>
        <v>1</v>
      </c>
      <c r="Z82" s="92">
        <f t="shared" si="61"/>
        <v>0.8304850519628699</v>
      </c>
    </row>
    <row r="83" spans="1:26" ht="12.75">
      <c r="A83" s="93">
        <v>3</v>
      </c>
      <c r="B83" s="93">
        <v>3</v>
      </c>
      <c r="C83" s="94" t="s">
        <v>99</v>
      </c>
      <c r="D83" s="93">
        <v>11</v>
      </c>
      <c r="E83" s="95">
        <v>2600</v>
      </c>
      <c r="F83" s="96" t="s">
        <v>27</v>
      </c>
      <c r="G83" s="151">
        <v>17.8944</v>
      </c>
      <c r="H83" s="151">
        <v>3.6666</v>
      </c>
      <c r="I83" s="152">
        <f t="shared" si="50"/>
        <v>21.561</v>
      </c>
      <c r="J83" s="153">
        <v>11.059900000000006</v>
      </c>
      <c r="K83" s="153">
        <v>1.7716999999999998</v>
      </c>
      <c r="L83" s="152">
        <v>6.940123999999999</v>
      </c>
      <c r="M83" s="151">
        <v>40.63419999999997</v>
      </c>
      <c r="N83" s="151">
        <v>33.011299999999984</v>
      </c>
      <c r="O83" s="152">
        <f t="shared" si="52"/>
        <v>73.64549999999996</v>
      </c>
      <c r="P83" s="153">
        <v>6.0698</v>
      </c>
      <c r="Q83" s="153">
        <v>17.547200000000004</v>
      </c>
      <c r="R83" s="152">
        <f t="shared" si="53"/>
        <v>23.617000000000004</v>
      </c>
      <c r="S83" s="153">
        <f t="shared" si="54"/>
        <v>75.65829999999998</v>
      </c>
      <c r="T83" s="153">
        <f t="shared" si="55"/>
        <v>55.996799999999986</v>
      </c>
      <c r="U83" s="152">
        <f t="shared" si="56"/>
        <v>125.76362399999995</v>
      </c>
      <c r="V83" s="97">
        <f t="shared" si="57"/>
        <v>0.1700570474467789</v>
      </c>
      <c r="W83" s="97">
        <f t="shared" si="58"/>
        <v>0.25528362317445624</v>
      </c>
      <c r="X83" s="98">
        <f t="shared" si="59"/>
        <v>0.44824598923220027</v>
      </c>
      <c r="Y83" s="98">
        <f t="shared" si="60"/>
        <v>0.7429902189101072</v>
      </c>
      <c r="Z83" s="99">
        <f t="shared" si="61"/>
        <v>0.4452543447698359</v>
      </c>
    </row>
    <row r="84" spans="1:26" s="74" customFormat="1" ht="12.75">
      <c r="A84" s="67"/>
      <c r="B84" s="67"/>
      <c r="C84" s="68"/>
      <c r="D84" s="67"/>
      <c r="E84" s="69">
        <v>4</v>
      </c>
      <c r="F84" s="70" t="s">
        <v>28</v>
      </c>
      <c r="G84" s="139">
        <f>SUMIF(FBG,SHIS,G:G)</f>
        <v>68.58349999999999</v>
      </c>
      <c r="H84" s="139">
        <f>SUMIF(FBG,SHIS,H:H)</f>
        <v>4.9167000000000005</v>
      </c>
      <c r="I84" s="140">
        <f t="shared" si="50"/>
        <v>73.50019999999999</v>
      </c>
      <c r="J84" s="141">
        <f>SUMIF(FBG,SHIS,J:J)</f>
        <v>51.1951</v>
      </c>
      <c r="K84" s="141">
        <f>SUMIF(FBG,SHIS,K:K)</f>
        <v>4.7204999999999995</v>
      </c>
      <c r="L84" s="140">
        <f t="shared" si="51"/>
        <v>55.9156</v>
      </c>
      <c r="M84" s="139">
        <f>SUMIF(FBG,SHIS,M:M)</f>
        <v>323.49230000000006</v>
      </c>
      <c r="N84" s="139">
        <f>SUMIF(FBG,SHIS,N:N)</f>
        <v>122.34920000000001</v>
      </c>
      <c r="O84" s="140">
        <f t="shared" si="52"/>
        <v>445.84150000000005</v>
      </c>
      <c r="P84" s="141">
        <f>SUMIF(FBG,SHIS,P:P)</f>
        <v>145.07019999999997</v>
      </c>
      <c r="Q84" s="141">
        <f>SUMIF(FBG,SHIS,Q:Q)</f>
        <v>88.9893</v>
      </c>
      <c r="R84" s="140">
        <f t="shared" si="53"/>
        <v>234.05949999999996</v>
      </c>
      <c r="S84" s="141">
        <f t="shared" si="54"/>
        <v>588.3411</v>
      </c>
      <c r="T84" s="141">
        <f t="shared" si="55"/>
        <v>220.97570000000002</v>
      </c>
      <c r="U84" s="140">
        <f t="shared" si="56"/>
        <v>809.3168</v>
      </c>
      <c r="V84" s="71">
        <f t="shared" si="57"/>
        <v>0.06689369552735912</v>
      </c>
      <c r="W84" s="71">
        <f t="shared" si="58"/>
        <v>0.08442187868859495</v>
      </c>
      <c r="X84" s="72">
        <f t="shared" si="59"/>
        <v>0.2744230853341378</v>
      </c>
      <c r="Y84" s="72">
        <f t="shared" si="60"/>
        <v>0.3801994791922567</v>
      </c>
      <c r="Z84" s="73">
        <f t="shared" si="61"/>
        <v>0.2730398034490326</v>
      </c>
    </row>
    <row r="85" spans="1:26" ht="12.75">
      <c r="A85" s="93"/>
      <c r="B85" s="93"/>
      <c r="C85" s="94"/>
      <c r="D85" s="93"/>
      <c r="E85" s="95">
        <v>4.1</v>
      </c>
      <c r="F85" s="96" t="s">
        <v>29</v>
      </c>
      <c r="G85" s="151">
        <f>SUMIF(FB,SHIS,G:G)</f>
        <v>27.2001</v>
      </c>
      <c r="H85" s="151">
        <f>SUMIF(FB,SHIS,H:H)</f>
        <v>1.25</v>
      </c>
      <c r="I85" s="152">
        <f t="shared" si="50"/>
        <v>28.4501</v>
      </c>
      <c r="J85" s="153">
        <f>SUMIF(FB,SHIS,J:J)</f>
        <v>22.940199999999997</v>
      </c>
      <c r="K85" s="153">
        <f>SUMIF(FB,SHIS,K:K)</f>
        <v>1.775</v>
      </c>
      <c r="L85" s="152">
        <f t="shared" si="51"/>
        <v>24.715199999999996</v>
      </c>
      <c r="M85" s="151">
        <f>SUMIF(FB,SHIS,M:M)</f>
        <v>134.31680000000006</v>
      </c>
      <c r="N85" s="151">
        <f>SUMIF(FB,SHIS,N:N)</f>
        <v>23.9336</v>
      </c>
      <c r="O85" s="152">
        <f t="shared" si="52"/>
        <v>158.25040000000007</v>
      </c>
      <c r="P85" s="153">
        <f>SUMIF(FB,SHIS,P:P)</f>
        <v>62.96919999999998</v>
      </c>
      <c r="Q85" s="153">
        <f>SUMIF(FB,SHIS,Q:Q)</f>
        <v>18.354200000000002</v>
      </c>
      <c r="R85" s="152">
        <f t="shared" si="53"/>
        <v>81.32339999999998</v>
      </c>
      <c r="S85" s="153">
        <f t="shared" si="54"/>
        <v>247.42630000000003</v>
      </c>
      <c r="T85" s="153">
        <f t="shared" si="55"/>
        <v>45.312799999999996</v>
      </c>
      <c r="U85" s="152">
        <f t="shared" si="56"/>
        <v>292.73910000000006</v>
      </c>
      <c r="V85" s="97">
        <f t="shared" si="57"/>
        <v>0.04393657667284122</v>
      </c>
      <c r="W85" s="97">
        <f t="shared" si="58"/>
        <v>0.07181815239205025</v>
      </c>
      <c r="X85" s="98">
        <f t="shared" si="59"/>
        <v>0.15123879623684988</v>
      </c>
      <c r="Y85" s="98">
        <f t="shared" si="60"/>
        <v>0.22569395770467057</v>
      </c>
      <c r="Z85" s="99">
        <f t="shared" si="61"/>
        <v>0.15478902544962386</v>
      </c>
    </row>
    <row r="86" spans="1:26" ht="12.75">
      <c r="A86" s="86">
        <v>4</v>
      </c>
      <c r="B86" s="86">
        <v>4.1</v>
      </c>
      <c r="C86" s="83" t="s">
        <v>100</v>
      </c>
      <c r="D86" s="86">
        <v>80</v>
      </c>
      <c r="E86" s="39">
        <v>4200</v>
      </c>
      <c r="F86" s="40" t="s">
        <v>101</v>
      </c>
      <c r="G86" s="120">
        <v>6.6667000000000005</v>
      </c>
      <c r="H86" s="120">
        <v>1.25</v>
      </c>
      <c r="I86" s="147">
        <f t="shared" si="50"/>
        <v>7.9167000000000005</v>
      </c>
      <c r="J86" s="148">
        <v>4.0944</v>
      </c>
      <c r="K86" s="148">
        <v>0.95</v>
      </c>
      <c r="L86" s="147">
        <f t="shared" si="51"/>
        <v>5.0444</v>
      </c>
      <c r="M86" s="120">
        <v>20.354000000000006</v>
      </c>
      <c r="N86" s="120">
        <v>4.3542000000000005</v>
      </c>
      <c r="O86" s="147">
        <f t="shared" si="52"/>
        <v>24.708200000000005</v>
      </c>
      <c r="P86" s="148">
        <v>0.4061</v>
      </c>
      <c r="Q86" s="148">
        <v>2.2</v>
      </c>
      <c r="R86" s="147">
        <f t="shared" si="53"/>
        <v>2.6061</v>
      </c>
      <c r="S86" s="148">
        <f t="shared" si="54"/>
        <v>31.521200000000004</v>
      </c>
      <c r="T86" s="148">
        <f t="shared" si="55"/>
        <v>8.7542</v>
      </c>
      <c r="U86" s="147">
        <f t="shared" si="56"/>
        <v>40.275400000000005</v>
      </c>
      <c r="V86" s="25">
        <f t="shared" si="57"/>
        <v>0.1578940720249599</v>
      </c>
      <c r="W86" s="25">
        <f t="shared" si="58"/>
        <v>0.18832765046388072</v>
      </c>
      <c r="X86" s="87">
        <f t="shared" si="59"/>
        <v>0.1762248969977578</v>
      </c>
      <c r="Y86" s="87">
        <f t="shared" si="60"/>
        <v>0.8441732857526573</v>
      </c>
      <c r="Z86" s="88">
        <f t="shared" si="61"/>
        <v>0.2173584868182563</v>
      </c>
    </row>
    <row r="87" spans="1:26" ht="12.75">
      <c r="A87" s="86">
        <v>4</v>
      </c>
      <c r="B87" s="86">
        <v>4.1</v>
      </c>
      <c r="C87" s="83">
        <v>710</v>
      </c>
      <c r="D87" s="86">
        <v>80</v>
      </c>
      <c r="E87" s="24">
        <v>4300</v>
      </c>
      <c r="F87" s="40" t="s">
        <v>102</v>
      </c>
      <c r="G87" s="120">
        <v>6.1167</v>
      </c>
      <c r="H87" s="120"/>
      <c r="I87" s="147">
        <f t="shared" si="50"/>
        <v>6.1167</v>
      </c>
      <c r="J87" s="148">
        <v>2.5972</v>
      </c>
      <c r="K87" s="148"/>
      <c r="L87" s="147">
        <f t="shared" si="51"/>
        <v>2.5972</v>
      </c>
      <c r="M87" s="120">
        <v>26.196599999999993</v>
      </c>
      <c r="N87" s="120">
        <v>4.2689</v>
      </c>
      <c r="O87" s="147">
        <f t="shared" si="52"/>
        <v>30.46549999999999</v>
      </c>
      <c r="P87" s="148">
        <v>0.3</v>
      </c>
      <c r="Q87" s="148">
        <v>3.5334</v>
      </c>
      <c r="R87" s="147">
        <f t="shared" si="53"/>
        <v>3.8333999999999997</v>
      </c>
      <c r="S87" s="148">
        <f t="shared" si="54"/>
        <v>35.21049999999999</v>
      </c>
      <c r="T87" s="148">
        <f t="shared" si="55"/>
        <v>7.802300000000001</v>
      </c>
      <c r="U87" s="147">
        <f t="shared" si="56"/>
        <v>43.012799999999984</v>
      </c>
      <c r="V87" s="25">
        <f t="shared" si="57"/>
        <v>0</v>
      </c>
      <c r="W87" s="25">
        <f t="shared" si="58"/>
        <v>0</v>
      </c>
      <c r="X87" s="87">
        <f t="shared" si="59"/>
        <v>0.14012243357240162</v>
      </c>
      <c r="Y87" s="87">
        <f t="shared" si="60"/>
        <v>0.9217404914697136</v>
      </c>
      <c r="Z87" s="88">
        <f t="shared" si="61"/>
        <v>0.18139484060558725</v>
      </c>
    </row>
    <row r="88" spans="1:26" ht="12.75">
      <c r="A88" s="86">
        <v>4</v>
      </c>
      <c r="B88" s="86">
        <v>4.1</v>
      </c>
      <c r="C88" s="83">
        <v>715</v>
      </c>
      <c r="D88" s="86">
        <v>80</v>
      </c>
      <c r="E88" s="24">
        <v>4400</v>
      </c>
      <c r="F88" s="40" t="s">
        <v>103</v>
      </c>
      <c r="G88" s="120">
        <v>1</v>
      </c>
      <c r="H88" s="120"/>
      <c r="I88" s="147">
        <f t="shared" si="50"/>
        <v>1</v>
      </c>
      <c r="J88" s="148">
        <v>2.2056</v>
      </c>
      <c r="K88" s="148"/>
      <c r="L88" s="147">
        <f t="shared" si="51"/>
        <v>2.2056</v>
      </c>
      <c r="M88" s="120">
        <v>10.0207</v>
      </c>
      <c r="N88" s="120">
        <v>2.3764000000000003</v>
      </c>
      <c r="O88" s="147">
        <f t="shared" si="52"/>
        <v>12.3971</v>
      </c>
      <c r="P88" s="148">
        <v>6.883399999999999</v>
      </c>
      <c r="Q88" s="148">
        <v>0.75</v>
      </c>
      <c r="R88" s="147">
        <f t="shared" si="53"/>
        <v>7.633399999999999</v>
      </c>
      <c r="S88" s="148">
        <f t="shared" si="54"/>
        <v>20.1097</v>
      </c>
      <c r="T88" s="148">
        <f t="shared" si="55"/>
        <v>3.1264000000000003</v>
      </c>
      <c r="U88" s="147">
        <f t="shared" si="56"/>
        <v>23.2361</v>
      </c>
      <c r="V88" s="25">
        <f t="shared" si="57"/>
        <v>0</v>
      </c>
      <c r="W88" s="25">
        <f t="shared" si="58"/>
        <v>0</v>
      </c>
      <c r="X88" s="87">
        <f t="shared" si="59"/>
        <v>0.19168999201426143</v>
      </c>
      <c r="Y88" s="87">
        <f t="shared" si="60"/>
        <v>0.09825241700945844</v>
      </c>
      <c r="Z88" s="88">
        <f t="shared" si="61"/>
        <v>0.13454925740550266</v>
      </c>
    </row>
    <row r="89" spans="1:26" ht="12.75">
      <c r="A89" s="86">
        <v>4</v>
      </c>
      <c r="B89" s="86">
        <v>4.1</v>
      </c>
      <c r="C89" s="83">
        <v>720</v>
      </c>
      <c r="D89" s="86">
        <v>80</v>
      </c>
      <c r="E89" s="24">
        <v>4500</v>
      </c>
      <c r="F89" s="40" t="s">
        <v>104</v>
      </c>
      <c r="G89" s="120">
        <v>13.4167</v>
      </c>
      <c r="H89" s="120"/>
      <c r="I89" s="147">
        <f t="shared" si="50"/>
        <v>13.4167</v>
      </c>
      <c r="J89" s="148">
        <v>14.043</v>
      </c>
      <c r="K89" s="148">
        <v>0.825</v>
      </c>
      <c r="L89" s="147">
        <f t="shared" si="51"/>
        <v>14.867999999999999</v>
      </c>
      <c r="M89" s="120">
        <v>77.70430000000006</v>
      </c>
      <c r="N89" s="120">
        <v>12.934099999999999</v>
      </c>
      <c r="O89" s="147">
        <f t="shared" si="52"/>
        <v>90.63840000000006</v>
      </c>
      <c r="P89" s="148">
        <v>54.57969999999998</v>
      </c>
      <c r="Q89" s="148">
        <v>10.5708</v>
      </c>
      <c r="R89" s="147">
        <f t="shared" si="53"/>
        <v>65.15049999999998</v>
      </c>
      <c r="S89" s="148">
        <f t="shared" si="54"/>
        <v>159.74370000000005</v>
      </c>
      <c r="T89" s="148">
        <f t="shared" si="55"/>
        <v>24.3299</v>
      </c>
      <c r="U89" s="147">
        <f t="shared" si="56"/>
        <v>184.07360000000006</v>
      </c>
      <c r="V89" s="25">
        <f t="shared" si="57"/>
        <v>0</v>
      </c>
      <c r="W89" s="25">
        <f t="shared" si="58"/>
        <v>0.055488297013720746</v>
      </c>
      <c r="X89" s="87">
        <f t="shared" si="59"/>
        <v>0.14270000353051235</v>
      </c>
      <c r="Y89" s="87">
        <f t="shared" si="60"/>
        <v>0.16225201648490808</v>
      </c>
      <c r="Z89" s="88">
        <f t="shared" si="61"/>
        <v>0.13217484745232336</v>
      </c>
    </row>
    <row r="90" spans="1:26" ht="12.75">
      <c r="A90" s="102">
        <v>4</v>
      </c>
      <c r="B90" s="102">
        <v>4.1</v>
      </c>
      <c r="C90" s="90"/>
      <c r="D90" s="102">
        <v>80</v>
      </c>
      <c r="E90" s="90">
        <v>4590</v>
      </c>
      <c r="F90" s="36" t="s">
        <v>105</v>
      </c>
      <c r="G90" s="122"/>
      <c r="H90" s="122"/>
      <c r="I90" s="149">
        <f t="shared" si="50"/>
        <v>0</v>
      </c>
      <c r="J90" s="150"/>
      <c r="K90" s="150"/>
      <c r="L90" s="149">
        <f t="shared" si="51"/>
        <v>0</v>
      </c>
      <c r="M90" s="122">
        <v>0.0412</v>
      </c>
      <c r="N90" s="122"/>
      <c r="O90" s="149">
        <f t="shared" si="52"/>
        <v>0.0412</v>
      </c>
      <c r="P90" s="150">
        <v>0.8</v>
      </c>
      <c r="Q90" s="150">
        <v>1.3</v>
      </c>
      <c r="R90" s="149">
        <f t="shared" si="53"/>
        <v>2.1</v>
      </c>
      <c r="S90" s="150">
        <f t="shared" si="54"/>
        <v>0.8412000000000001</v>
      </c>
      <c r="T90" s="150">
        <f t="shared" si="55"/>
        <v>1.3</v>
      </c>
      <c r="U90" s="149">
        <f t="shared" si="56"/>
        <v>2.1412</v>
      </c>
      <c r="V90" s="29">
        <f t="shared" si="57"/>
        <v>0</v>
      </c>
      <c r="W90" s="29">
        <f t="shared" si="58"/>
        <v>0</v>
      </c>
      <c r="X90" s="91">
        <f t="shared" si="59"/>
        <v>0</v>
      </c>
      <c r="Y90" s="91">
        <f t="shared" si="60"/>
        <v>0.6190476190476191</v>
      </c>
      <c r="Z90" s="92">
        <f t="shared" si="61"/>
        <v>0.6071361853166449</v>
      </c>
    </row>
    <row r="91" spans="1:26" ht="12.75">
      <c r="A91" s="93"/>
      <c r="B91" s="93"/>
      <c r="C91" s="94"/>
      <c r="D91" s="93"/>
      <c r="E91" s="95">
        <v>4.2</v>
      </c>
      <c r="F91" s="96" t="s">
        <v>30</v>
      </c>
      <c r="G91" s="151">
        <f>SUMIF(FB,SHIS,G:G)</f>
        <v>40.3834</v>
      </c>
      <c r="H91" s="151">
        <f>SUMIF(FB,SHIS,H:H)</f>
        <v>3.6667</v>
      </c>
      <c r="I91" s="152">
        <f t="shared" si="50"/>
        <v>44.0501</v>
      </c>
      <c r="J91" s="153">
        <f>SUMIF(FB,SHIS,J:J)</f>
        <v>28.254899999999996</v>
      </c>
      <c r="K91" s="153">
        <f>SUMIF(FB,SHIS,K:K)</f>
        <v>2.9455</v>
      </c>
      <c r="L91" s="152">
        <f t="shared" si="51"/>
        <v>31.200399999999995</v>
      </c>
      <c r="M91" s="151">
        <f>SUMIF(FB,SHIS,M:M)</f>
        <v>189.05050000000003</v>
      </c>
      <c r="N91" s="151">
        <f>SUMIF(FB,SHIS,N:N)</f>
        <v>98.41560000000001</v>
      </c>
      <c r="O91" s="152">
        <f t="shared" si="52"/>
        <v>287.46610000000004</v>
      </c>
      <c r="P91" s="153">
        <f>SUMIF(FB,SHIS,P:P)</f>
        <v>78.101</v>
      </c>
      <c r="Q91" s="153">
        <f>SUMIF(FB,SHIS,Q:Q)</f>
        <v>67.43509999999999</v>
      </c>
      <c r="R91" s="152">
        <f t="shared" si="53"/>
        <v>145.53609999999998</v>
      </c>
      <c r="S91" s="153">
        <f t="shared" si="54"/>
        <v>335.7898</v>
      </c>
      <c r="T91" s="153">
        <f t="shared" si="55"/>
        <v>172.4629</v>
      </c>
      <c r="U91" s="152">
        <f t="shared" si="56"/>
        <v>508.2527</v>
      </c>
      <c r="V91" s="97">
        <f t="shared" si="57"/>
        <v>0.0832393116020168</v>
      </c>
      <c r="W91" s="97">
        <f t="shared" si="58"/>
        <v>0.09440584095075706</v>
      </c>
      <c r="X91" s="98">
        <f t="shared" si="59"/>
        <v>0.34235549861357567</v>
      </c>
      <c r="Y91" s="98">
        <f t="shared" si="60"/>
        <v>0.46335651429439156</v>
      </c>
      <c r="Z91" s="99">
        <f t="shared" si="61"/>
        <v>0.33932510343771904</v>
      </c>
    </row>
    <row r="92" spans="1:26" ht="12.75">
      <c r="A92" s="82">
        <v>4</v>
      </c>
      <c r="B92" s="82">
        <v>4.2</v>
      </c>
      <c r="C92" s="83">
        <v>725</v>
      </c>
      <c r="D92" s="82">
        <v>80</v>
      </c>
      <c r="E92" s="39">
        <v>4600</v>
      </c>
      <c r="F92" s="40" t="s">
        <v>106</v>
      </c>
      <c r="G92" s="120">
        <v>13.6667</v>
      </c>
      <c r="H92" s="120"/>
      <c r="I92" s="147">
        <f t="shared" si="50"/>
        <v>13.6667</v>
      </c>
      <c r="J92" s="148">
        <v>7.69</v>
      </c>
      <c r="K92" s="148">
        <v>0.7778</v>
      </c>
      <c r="L92" s="147">
        <f t="shared" si="51"/>
        <v>8.4678</v>
      </c>
      <c r="M92" s="120">
        <v>53.94580000000001</v>
      </c>
      <c r="N92" s="120">
        <v>23.834500000000002</v>
      </c>
      <c r="O92" s="147">
        <f t="shared" si="52"/>
        <v>77.78030000000001</v>
      </c>
      <c r="P92" s="148">
        <v>38.045899999999996</v>
      </c>
      <c r="Q92" s="148">
        <v>21.716899999999995</v>
      </c>
      <c r="R92" s="147">
        <f t="shared" si="53"/>
        <v>59.76279999999999</v>
      </c>
      <c r="S92" s="148">
        <f t="shared" si="54"/>
        <v>113.3484</v>
      </c>
      <c r="T92" s="148">
        <f t="shared" si="55"/>
        <v>46.3292</v>
      </c>
      <c r="U92" s="147">
        <f t="shared" si="56"/>
        <v>159.6776</v>
      </c>
      <c r="V92" s="25">
        <f t="shared" si="57"/>
        <v>0</v>
      </c>
      <c r="W92" s="25">
        <f t="shared" si="58"/>
        <v>0.09185384633552988</v>
      </c>
      <c r="X92" s="87">
        <f t="shared" si="59"/>
        <v>0.3064336342235759</v>
      </c>
      <c r="Y92" s="87">
        <f t="shared" si="60"/>
        <v>0.3633849150307549</v>
      </c>
      <c r="Z92" s="88">
        <f t="shared" si="61"/>
        <v>0.29014213640485575</v>
      </c>
    </row>
    <row r="93" spans="1:26" ht="12.75">
      <c r="A93" s="86">
        <v>4</v>
      </c>
      <c r="B93" s="86">
        <v>4.2</v>
      </c>
      <c r="C93" s="83" t="s">
        <v>107</v>
      </c>
      <c r="D93" s="86">
        <v>80</v>
      </c>
      <c r="E93" s="24">
        <v>4700</v>
      </c>
      <c r="F93" s="40" t="s">
        <v>108</v>
      </c>
      <c r="G93" s="120">
        <v>13.8</v>
      </c>
      <c r="H93" s="120">
        <v>2.6667</v>
      </c>
      <c r="I93" s="147">
        <f t="shared" si="50"/>
        <v>16.4667</v>
      </c>
      <c r="J93" s="148">
        <v>6.187099999999998</v>
      </c>
      <c r="K93" s="148">
        <v>0.9263</v>
      </c>
      <c r="L93" s="147">
        <f t="shared" si="51"/>
        <v>7.113399999999999</v>
      </c>
      <c r="M93" s="120">
        <v>45.41369999999999</v>
      </c>
      <c r="N93" s="120">
        <v>33.235500000000016</v>
      </c>
      <c r="O93" s="147">
        <f t="shared" si="52"/>
        <v>78.64920000000001</v>
      </c>
      <c r="P93" s="148">
        <v>20.805</v>
      </c>
      <c r="Q93" s="148">
        <v>25.2127</v>
      </c>
      <c r="R93" s="147">
        <f t="shared" si="53"/>
        <v>46.017700000000005</v>
      </c>
      <c r="S93" s="148">
        <f t="shared" si="54"/>
        <v>86.20579999999998</v>
      </c>
      <c r="T93" s="148">
        <f t="shared" si="55"/>
        <v>62.04120000000002</v>
      </c>
      <c r="U93" s="147">
        <f t="shared" si="56"/>
        <v>148.247</v>
      </c>
      <c r="V93" s="25">
        <f t="shared" si="57"/>
        <v>0.16194501630563501</v>
      </c>
      <c r="W93" s="25">
        <f t="shared" si="58"/>
        <v>0.13021902325189083</v>
      </c>
      <c r="X93" s="87">
        <f t="shared" si="59"/>
        <v>0.42257899635342777</v>
      </c>
      <c r="Y93" s="87">
        <f t="shared" si="60"/>
        <v>0.5478913548482431</v>
      </c>
      <c r="Z93" s="88">
        <f t="shared" si="61"/>
        <v>0.4184988566379084</v>
      </c>
    </row>
    <row r="94" spans="1:26" ht="12.75">
      <c r="A94" s="86">
        <v>4</v>
      </c>
      <c r="B94" s="86">
        <v>4.2</v>
      </c>
      <c r="C94" s="83" t="s">
        <v>109</v>
      </c>
      <c r="D94" s="86">
        <v>80</v>
      </c>
      <c r="E94" s="24">
        <v>4800</v>
      </c>
      <c r="F94" s="40" t="s">
        <v>110</v>
      </c>
      <c r="G94" s="120">
        <v>7.9167</v>
      </c>
      <c r="H94" s="120"/>
      <c r="I94" s="147">
        <f t="shared" si="50"/>
        <v>7.9167</v>
      </c>
      <c r="J94" s="148">
        <v>6.345</v>
      </c>
      <c r="K94" s="148"/>
      <c r="L94" s="147">
        <f t="shared" si="51"/>
        <v>6.345</v>
      </c>
      <c r="M94" s="120">
        <v>29.350800000000007</v>
      </c>
      <c r="N94" s="120">
        <v>12.0435</v>
      </c>
      <c r="O94" s="147">
        <f t="shared" si="52"/>
        <v>41.39430000000001</v>
      </c>
      <c r="P94" s="148">
        <v>7.425</v>
      </c>
      <c r="Q94" s="148">
        <v>6.8958</v>
      </c>
      <c r="R94" s="147">
        <f t="shared" si="53"/>
        <v>14.3208</v>
      </c>
      <c r="S94" s="148">
        <f t="shared" si="54"/>
        <v>51.0375</v>
      </c>
      <c r="T94" s="148">
        <f t="shared" si="55"/>
        <v>18.9393</v>
      </c>
      <c r="U94" s="147">
        <f t="shared" si="56"/>
        <v>69.97680000000001</v>
      </c>
      <c r="V94" s="25">
        <f t="shared" si="57"/>
        <v>0</v>
      </c>
      <c r="W94" s="25">
        <f t="shared" si="58"/>
        <v>0</v>
      </c>
      <c r="X94" s="87">
        <f t="shared" si="59"/>
        <v>0.2909458548640754</v>
      </c>
      <c r="Y94" s="87">
        <f t="shared" si="60"/>
        <v>0.4815233785822021</v>
      </c>
      <c r="Z94" s="88">
        <f t="shared" si="61"/>
        <v>0.2706511300888294</v>
      </c>
    </row>
    <row r="95" spans="1:26" ht="12.75">
      <c r="A95" s="86">
        <v>4</v>
      </c>
      <c r="B95" s="86">
        <v>4.2</v>
      </c>
      <c r="C95" s="83">
        <v>745</v>
      </c>
      <c r="D95" s="86">
        <v>80</v>
      </c>
      <c r="E95" s="24">
        <v>4900</v>
      </c>
      <c r="F95" s="40" t="s">
        <v>111</v>
      </c>
      <c r="G95" s="120">
        <v>5</v>
      </c>
      <c r="H95" s="120">
        <v>1</v>
      </c>
      <c r="I95" s="147">
        <f>SUM(G95:H95)</f>
        <v>6</v>
      </c>
      <c r="J95" s="148">
        <v>8.032799999999998</v>
      </c>
      <c r="K95" s="148">
        <v>1.2413999999999998</v>
      </c>
      <c r="L95" s="147">
        <f>SUM(J95:K95)</f>
        <v>9.274199999999999</v>
      </c>
      <c r="M95" s="120">
        <v>60.3402</v>
      </c>
      <c r="N95" s="120">
        <v>29.3021</v>
      </c>
      <c r="O95" s="147">
        <f>SUM(M95:N95)</f>
        <v>89.6423</v>
      </c>
      <c r="P95" s="148">
        <v>9.500100000000002</v>
      </c>
      <c r="Q95" s="148">
        <v>11.4103</v>
      </c>
      <c r="R95" s="147">
        <f>SUM(P95:Q95)</f>
        <v>20.910400000000003</v>
      </c>
      <c r="S95" s="148">
        <f>G95+J95+M95+P95</f>
        <v>82.87310000000001</v>
      </c>
      <c r="T95" s="148">
        <f>H95+K95+N95+Q95</f>
        <v>42.9538</v>
      </c>
      <c r="U95" s="147">
        <f>I95+L95+O95+R95</f>
        <v>125.8269</v>
      </c>
      <c r="V95" s="25">
        <f>IF(ISERROR(H95/I95),0,H95/I95)</f>
        <v>0.16666666666666666</v>
      </c>
      <c r="W95" s="25">
        <f>IF(ISERROR(K95/L95),0,K95/L95)</f>
        <v>0.1338552112311574</v>
      </c>
      <c r="X95" s="87">
        <f>IF(ISERROR(N95/O95),0,N95/O95)</f>
        <v>0.32687804752890093</v>
      </c>
      <c r="Y95" s="87">
        <f>IF(ISERROR(Q95/R95),0,Q95/R95)</f>
        <v>0.5456758359476623</v>
      </c>
      <c r="Z95" s="88">
        <f>IF(ISERROR(T95/U95),0,T95/U95)</f>
        <v>0.34137215492076817</v>
      </c>
    </row>
    <row r="96" spans="1:26" ht="12.75">
      <c r="A96" s="86">
        <v>4</v>
      </c>
      <c r="B96" s="86">
        <v>4.2</v>
      </c>
      <c r="C96" s="83"/>
      <c r="D96" s="86">
        <v>80</v>
      </c>
      <c r="E96" s="24">
        <v>4990</v>
      </c>
      <c r="F96" s="40" t="s">
        <v>121</v>
      </c>
      <c r="G96" s="120"/>
      <c r="H96" s="120"/>
      <c r="I96" s="147">
        <f t="shared" si="50"/>
        <v>0</v>
      </c>
      <c r="J96" s="148"/>
      <c r="K96" s="148"/>
      <c r="L96" s="147">
        <f t="shared" si="51"/>
        <v>0</v>
      </c>
      <c r="M96" s="120"/>
      <c r="N96" s="120"/>
      <c r="O96" s="147">
        <f t="shared" si="52"/>
        <v>0</v>
      </c>
      <c r="P96" s="148">
        <v>2.325</v>
      </c>
      <c r="Q96" s="148">
        <v>2.1994000000000002</v>
      </c>
      <c r="R96" s="147">
        <f t="shared" si="53"/>
        <v>4.5244</v>
      </c>
      <c r="S96" s="148">
        <f t="shared" si="54"/>
        <v>2.325</v>
      </c>
      <c r="T96" s="148">
        <f t="shared" si="55"/>
        <v>2.1994000000000002</v>
      </c>
      <c r="U96" s="147">
        <f t="shared" si="56"/>
        <v>4.5244</v>
      </c>
      <c r="V96" s="25">
        <f t="shared" si="57"/>
        <v>0</v>
      </c>
      <c r="W96" s="25">
        <f t="shared" si="58"/>
        <v>0</v>
      </c>
      <c r="X96" s="87">
        <f t="shared" si="59"/>
        <v>0</v>
      </c>
      <c r="Y96" s="87">
        <f t="shared" si="60"/>
        <v>0.48611970648041736</v>
      </c>
      <c r="Z96" s="88">
        <f t="shared" si="61"/>
        <v>0.48611970648041736</v>
      </c>
    </row>
    <row r="97" spans="1:26" ht="12.75">
      <c r="A97" s="93"/>
      <c r="B97" s="93"/>
      <c r="C97" s="94"/>
      <c r="D97" s="93"/>
      <c r="E97" s="95">
        <v>4.3</v>
      </c>
      <c r="F97" s="96" t="s">
        <v>128</v>
      </c>
      <c r="G97" s="151">
        <f>SUMIF(FB,SHIS,G:G)</f>
        <v>1</v>
      </c>
      <c r="H97" s="151">
        <f>SUMIF(FB,SHIS,H:H)</f>
        <v>0</v>
      </c>
      <c r="I97" s="152">
        <f t="shared" si="50"/>
        <v>1</v>
      </c>
      <c r="J97" s="153">
        <f>SUMIF(FB,SHIS,J:J)</f>
        <v>0</v>
      </c>
      <c r="K97" s="153">
        <f>SUMIF(FB,SHIS,K:K)</f>
        <v>0</v>
      </c>
      <c r="L97" s="152">
        <f t="shared" si="51"/>
        <v>0</v>
      </c>
      <c r="M97" s="151">
        <f>SUMIF(FB,SHIS,M:M)</f>
        <v>0.125</v>
      </c>
      <c r="N97" s="151">
        <f>SUMIF(FB,SHIS,N:N)</f>
        <v>0</v>
      </c>
      <c r="O97" s="152">
        <f t="shared" si="52"/>
        <v>0.125</v>
      </c>
      <c r="P97" s="153">
        <f>SUMIF(FB,SHIS,P:P)</f>
        <v>4</v>
      </c>
      <c r="Q97" s="153">
        <f>SUMIF(FB,SHIS,Q:Q)</f>
        <v>3.2</v>
      </c>
      <c r="R97" s="152">
        <f t="shared" si="53"/>
        <v>7.2</v>
      </c>
      <c r="S97" s="153">
        <f t="shared" si="54"/>
        <v>5.125</v>
      </c>
      <c r="T97" s="153">
        <f t="shared" si="55"/>
        <v>3.2</v>
      </c>
      <c r="U97" s="152">
        <f t="shared" si="56"/>
        <v>8.325</v>
      </c>
      <c r="V97" s="97">
        <f t="shared" si="57"/>
        <v>0</v>
      </c>
      <c r="W97" s="97">
        <f t="shared" si="58"/>
        <v>0</v>
      </c>
      <c r="X97" s="98">
        <f t="shared" si="59"/>
        <v>0</v>
      </c>
      <c r="Y97" s="98">
        <f t="shared" si="60"/>
        <v>0.4444444444444445</v>
      </c>
      <c r="Z97" s="99">
        <f t="shared" si="61"/>
        <v>0.38438438438438444</v>
      </c>
    </row>
    <row r="98" spans="1:26" ht="12.75">
      <c r="A98" s="82">
        <v>4</v>
      </c>
      <c r="B98" s="82">
        <v>4.3</v>
      </c>
      <c r="C98" s="83">
        <v>1121</v>
      </c>
      <c r="D98" s="82">
        <v>6</v>
      </c>
      <c r="E98" s="39">
        <v>4100</v>
      </c>
      <c r="F98" s="40" t="s">
        <v>127</v>
      </c>
      <c r="G98" s="154">
        <v>1</v>
      </c>
      <c r="H98" s="154"/>
      <c r="I98" s="155">
        <f t="shared" si="50"/>
        <v>1</v>
      </c>
      <c r="J98" s="156"/>
      <c r="K98" s="156"/>
      <c r="L98" s="155">
        <f t="shared" si="51"/>
        <v>0</v>
      </c>
      <c r="M98" s="154">
        <v>0.125</v>
      </c>
      <c r="N98" s="154"/>
      <c r="O98" s="155">
        <f t="shared" si="52"/>
        <v>0.125</v>
      </c>
      <c r="P98" s="156">
        <v>4</v>
      </c>
      <c r="Q98" s="156">
        <v>3.2</v>
      </c>
      <c r="R98" s="155">
        <f t="shared" si="53"/>
        <v>7.2</v>
      </c>
      <c r="S98" s="156">
        <f aca="true" t="shared" si="62" ref="S98:S114">G98+J98+M98+P98</f>
        <v>5.125</v>
      </c>
      <c r="T98" s="156">
        <f aca="true" t="shared" si="63" ref="T98:T114">H98+K98+N98+Q98</f>
        <v>3.2</v>
      </c>
      <c r="U98" s="155">
        <f>SUM(S98:T98)</f>
        <v>8.325</v>
      </c>
      <c r="V98" s="104">
        <f t="shared" si="57"/>
        <v>0</v>
      </c>
      <c r="W98" s="104">
        <f t="shared" si="58"/>
        <v>0</v>
      </c>
      <c r="X98" s="105">
        <f t="shared" si="59"/>
        <v>0</v>
      </c>
      <c r="Y98" s="105">
        <f t="shared" si="60"/>
        <v>0.4444444444444445</v>
      </c>
      <c r="Z98" s="106">
        <f t="shared" si="61"/>
        <v>0.38438438438438444</v>
      </c>
    </row>
    <row r="99" spans="1:26" ht="12.75">
      <c r="A99" s="93"/>
      <c r="B99" s="93"/>
      <c r="C99" s="94"/>
      <c r="D99" s="93"/>
      <c r="E99" s="95">
        <v>5</v>
      </c>
      <c r="F99" s="96" t="s">
        <v>31</v>
      </c>
      <c r="G99" s="151">
        <f>SUMIF(FBG,SHIS,G:G)</f>
        <v>88.24860000000001</v>
      </c>
      <c r="H99" s="151">
        <f>SUMIF(FBG,SHIS,H:H)</f>
        <v>11.0834</v>
      </c>
      <c r="I99" s="152">
        <f t="shared" si="50"/>
        <v>99.33200000000001</v>
      </c>
      <c r="J99" s="153">
        <f>SUMIF(FBG,SHIS,J:J)</f>
        <v>79.47559999999997</v>
      </c>
      <c r="K99" s="153">
        <f>SUMIF(FBG,SHIS,K:K)</f>
        <v>32.6269</v>
      </c>
      <c r="L99" s="152">
        <f t="shared" si="51"/>
        <v>112.10249999999996</v>
      </c>
      <c r="M99" s="151">
        <f>SUMIF(FBG,SHIS,M:M)</f>
        <v>247.2804999999999</v>
      </c>
      <c r="N99" s="151">
        <f>SUMIF(FBG,SHIS,N:N)</f>
        <v>212.5932</v>
      </c>
      <c r="O99" s="152">
        <f t="shared" si="52"/>
        <v>459.8736999999999</v>
      </c>
      <c r="P99" s="153">
        <f>SUMIF(FBG,SHIS,P:P)</f>
        <v>181.61899999999997</v>
      </c>
      <c r="Q99" s="153">
        <f>SUMIF(FBG,SHIS,Q:Q)</f>
        <v>467.5324000000003</v>
      </c>
      <c r="R99" s="152">
        <f t="shared" si="53"/>
        <v>649.1514000000002</v>
      </c>
      <c r="S99" s="153">
        <f t="shared" si="62"/>
        <v>596.6236999999999</v>
      </c>
      <c r="T99" s="153">
        <f t="shared" si="63"/>
        <v>723.8359000000003</v>
      </c>
      <c r="U99" s="152">
        <f aca="true" t="shared" si="64" ref="U99:U114">I99+L99+O99+R99</f>
        <v>1320.4596000000001</v>
      </c>
      <c r="V99" s="97">
        <f t="shared" si="57"/>
        <v>0.11157935005839002</v>
      </c>
      <c r="W99" s="97">
        <f t="shared" si="58"/>
        <v>0.2910452487678688</v>
      </c>
      <c r="X99" s="98">
        <f t="shared" si="59"/>
        <v>0.46228605810682377</v>
      </c>
      <c r="Y99" s="98">
        <f t="shared" si="60"/>
        <v>0.7202208914592191</v>
      </c>
      <c r="Z99" s="99">
        <f t="shared" si="61"/>
        <v>0.5481696675914963</v>
      </c>
    </row>
    <row r="100" spans="1:26" ht="12.75">
      <c r="A100" s="86">
        <v>5</v>
      </c>
      <c r="B100" s="86">
        <v>5.1</v>
      </c>
      <c r="C100" s="83" t="s">
        <v>112</v>
      </c>
      <c r="D100" s="86">
        <v>20</v>
      </c>
      <c r="E100" s="24">
        <v>6200</v>
      </c>
      <c r="F100" s="40" t="s">
        <v>32</v>
      </c>
      <c r="G100" s="120">
        <v>66.52350000000001</v>
      </c>
      <c r="H100" s="120">
        <v>8.0834</v>
      </c>
      <c r="I100" s="147">
        <f t="shared" si="50"/>
        <v>74.60690000000001</v>
      </c>
      <c r="J100" s="148">
        <v>52.55679999999997</v>
      </c>
      <c r="K100" s="148">
        <v>22.5129</v>
      </c>
      <c r="L100" s="147">
        <f t="shared" si="51"/>
        <v>75.06969999999997</v>
      </c>
      <c r="M100" s="120">
        <v>171.79419999999988</v>
      </c>
      <c r="N100" s="120">
        <v>126.35239999999995</v>
      </c>
      <c r="O100" s="147">
        <f t="shared" si="52"/>
        <v>298.1465999999998</v>
      </c>
      <c r="P100" s="148">
        <v>115.95829999999995</v>
      </c>
      <c r="Q100" s="148">
        <v>264.8415000000002</v>
      </c>
      <c r="R100" s="147">
        <f t="shared" si="53"/>
        <v>380.7998000000002</v>
      </c>
      <c r="S100" s="148">
        <f t="shared" si="62"/>
        <v>406.8327999999998</v>
      </c>
      <c r="T100" s="148">
        <f t="shared" si="63"/>
        <v>421.79020000000014</v>
      </c>
      <c r="U100" s="147">
        <f t="shared" si="64"/>
        <v>828.623</v>
      </c>
      <c r="V100" s="25">
        <f t="shared" si="57"/>
        <v>0.10834654703519377</v>
      </c>
      <c r="W100" s="25">
        <f t="shared" si="58"/>
        <v>0.29989329916064683</v>
      </c>
      <c r="X100" s="87">
        <f t="shared" si="59"/>
        <v>0.4237928589492553</v>
      </c>
      <c r="Y100" s="87">
        <f t="shared" si="60"/>
        <v>0.6954874976299885</v>
      </c>
      <c r="Z100" s="88">
        <f t="shared" si="61"/>
        <v>0.5090254554845812</v>
      </c>
    </row>
    <row r="101" spans="1:26" ht="12.75">
      <c r="A101" s="86">
        <v>5</v>
      </c>
      <c r="B101" s="86">
        <v>5.2</v>
      </c>
      <c r="C101" s="83">
        <v>410</v>
      </c>
      <c r="D101" s="86">
        <v>20</v>
      </c>
      <c r="E101" s="24">
        <v>6300</v>
      </c>
      <c r="F101" s="40" t="s">
        <v>33</v>
      </c>
      <c r="G101" s="120">
        <v>3.6667</v>
      </c>
      <c r="H101" s="120">
        <v>1</v>
      </c>
      <c r="I101" s="147">
        <f t="shared" si="50"/>
        <v>4.6667000000000005</v>
      </c>
      <c r="J101" s="148">
        <v>14.016100000000002</v>
      </c>
      <c r="K101" s="148">
        <v>5.537599999999999</v>
      </c>
      <c r="L101" s="147">
        <f t="shared" si="51"/>
        <v>19.5537</v>
      </c>
      <c r="M101" s="120">
        <v>18.481299999999997</v>
      </c>
      <c r="N101" s="120">
        <v>11.025999999999998</v>
      </c>
      <c r="O101" s="147">
        <f t="shared" si="52"/>
        <v>29.507299999999994</v>
      </c>
      <c r="P101" s="148">
        <v>13.8751</v>
      </c>
      <c r="Q101" s="148">
        <v>93.57880000000003</v>
      </c>
      <c r="R101" s="147">
        <f t="shared" si="53"/>
        <v>107.45390000000003</v>
      </c>
      <c r="S101" s="148">
        <f t="shared" si="62"/>
        <v>50.039199999999994</v>
      </c>
      <c r="T101" s="148">
        <f t="shared" si="63"/>
        <v>111.14240000000002</v>
      </c>
      <c r="U101" s="147">
        <f t="shared" si="64"/>
        <v>161.18160000000003</v>
      </c>
      <c r="V101" s="25">
        <f t="shared" si="57"/>
        <v>0.21428418368440222</v>
      </c>
      <c r="W101" s="25">
        <f t="shared" si="58"/>
        <v>0.2831995990528647</v>
      </c>
      <c r="X101" s="87">
        <f t="shared" si="59"/>
        <v>0.3736702443124244</v>
      </c>
      <c r="Y101" s="87">
        <f t="shared" si="60"/>
        <v>0.8708739282613288</v>
      </c>
      <c r="Z101" s="88">
        <f t="shared" si="61"/>
        <v>0.6895476903070822</v>
      </c>
    </row>
    <row r="102" spans="1:26" ht="12.75">
      <c r="A102" s="86">
        <v>5</v>
      </c>
      <c r="B102" s="86">
        <v>5.3</v>
      </c>
      <c r="C102" s="83">
        <v>500</v>
      </c>
      <c r="D102" s="86">
        <v>60</v>
      </c>
      <c r="E102" s="24">
        <v>6400</v>
      </c>
      <c r="F102" s="40" t="s">
        <v>34</v>
      </c>
      <c r="G102" s="120">
        <v>18.0584</v>
      </c>
      <c r="H102" s="120">
        <v>2</v>
      </c>
      <c r="I102" s="147">
        <f t="shared" si="50"/>
        <v>20.0584</v>
      </c>
      <c r="J102" s="148">
        <v>11.797799999999999</v>
      </c>
      <c r="K102" s="148">
        <v>4.5409999999999995</v>
      </c>
      <c r="L102" s="147">
        <f t="shared" si="51"/>
        <v>16.3388</v>
      </c>
      <c r="M102" s="120">
        <v>56.205</v>
      </c>
      <c r="N102" s="120">
        <v>73.03780000000008</v>
      </c>
      <c r="O102" s="147">
        <f t="shared" si="52"/>
        <v>129.24280000000007</v>
      </c>
      <c r="P102" s="148">
        <v>46.96890000000001</v>
      </c>
      <c r="Q102" s="148">
        <v>99.48650000000004</v>
      </c>
      <c r="R102" s="147">
        <f t="shared" si="53"/>
        <v>146.45540000000005</v>
      </c>
      <c r="S102" s="148">
        <f t="shared" si="62"/>
        <v>133.0301</v>
      </c>
      <c r="T102" s="148">
        <f t="shared" si="63"/>
        <v>179.0653000000001</v>
      </c>
      <c r="U102" s="147">
        <f t="shared" si="64"/>
        <v>312.09540000000015</v>
      </c>
      <c r="V102" s="25">
        <f t="shared" si="57"/>
        <v>0.09970885015753998</v>
      </c>
      <c r="W102" s="25">
        <f t="shared" si="58"/>
        <v>0.2779273875682424</v>
      </c>
      <c r="X102" s="87">
        <f t="shared" si="59"/>
        <v>0.5651208423215841</v>
      </c>
      <c r="Y102" s="87">
        <f t="shared" si="60"/>
        <v>0.6792955398025611</v>
      </c>
      <c r="Z102" s="88">
        <f t="shared" si="61"/>
        <v>0.5737518079407771</v>
      </c>
    </row>
    <row r="103" spans="1:26" ht="12.75">
      <c r="A103" s="86">
        <v>5</v>
      </c>
      <c r="B103" s="86">
        <v>5.4</v>
      </c>
      <c r="C103" s="83" t="s">
        <v>113</v>
      </c>
      <c r="D103" s="86">
        <v>80</v>
      </c>
      <c r="E103" s="24">
        <v>6500</v>
      </c>
      <c r="F103" s="40" t="s">
        <v>35</v>
      </c>
      <c r="G103" s="120"/>
      <c r="H103" s="120"/>
      <c r="I103" s="147">
        <f t="shared" si="50"/>
        <v>0</v>
      </c>
      <c r="J103" s="148"/>
      <c r="K103" s="148"/>
      <c r="L103" s="147">
        <f t="shared" si="51"/>
        <v>0</v>
      </c>
      <c r="M103" s="120"/>
      <c r="N103" s="120"/>
      <c r="O103" s="147">
        <f t="shared" si="52"/>
        <v>0</v>
      </c>
      <c r="P103" s="148"/>
      <c r="Q103" s="148"/>
      <c r="R103" s="147">
        <f t="shared" si="53"/>
        <v>0</v>
      </c>
      <c r="S103" s="148">
        <f t="shared" si="62"/>
        <v>0</v>
      </c>
      <c r="T103" s="148">
        <f t="shared" si="63"/>
        <v>0</v>
      </c>
      <c r="U103" s="147">
        <f t="shared" si="64"/>
        <v>0</v>
      </c>
      <c r="V103" s="25">
        <f t="shared" si="57"/>
        <v>0</v>
      </c>
      <c r="W103" s="25">
        <f t="shared" si="58"/>
        <v>0</v>
      </c>
      <c r="X103" s="87">
        <f t="shared" si="59"/>
        <v>0</v>
      </c>
      <c r="Y103" s="87">
        <f t="shared" si="60"/>
        <v>0</v>
      </c>
      <c r="Z103" s="88">
        <f t="shared" si="61"/>
        <v>0</v>
      </c>
    </row>
    <row r="104" spans="1:26" ht="12.75">
      <c r="A104" s="82">
        <v>5</v>
      </c>
      <c r="B104" s="82">
        <v>5.5</v>
      </c>
      <c r="C104" s="83"/>
      <c r="D104" s="82">
        <v>20</v>
      </c>
      <c r="E104" s="39">
        <v>6100</v>
      </c>
      <c r="F104" s="40" t="s">
        <v>114</v>
      </c>
      <c r="G104" s="154"/>
      <c r="H104" s="154"/>
      <c r="I104" s="147">
        <f t="shared" si="50"/>
        <v>0</v>
      </c>
      <c r="J104" s="156">
        <v>1.1049000000000002</v>
      </c>
      <c r="K104" s="156">
        <v>0.0354</v>
      </c>
      <c r="L104" s="147">
        <f t="shared" si="51"/>
        <v>1.1403000000000003</v>
      </c>
      <c r="M104" s="154">
        <v>0.8</v>
      </c>
      <c r="N104" s="154">
        <v>2.177</v>
      </c>
      <c r="O104" s="147">
        <f t="shared" si="52"/>
        <v>2.9770000000000003</v>
      </c>
      <c r="P104" s="156">
        <v>4.8167</v>
      </c>
      <c r="Q104" s="156">
        <v>9.625599999999999</v>
      </c>
      <c r="R104" s="147">
        <f t="shared" si="53"/>
        <v>14.4423</v>
      </c>
      <c r="S104" s="148">
        <f t="shared" si="62"/>
        <v>6.7216000000000005</v>
      </c>
      <c r="T104" s="148">
        <f t="shared" si="63"/>
        <v>11.838</v>
      </c>
      <c r="U104" s="147">
        <f t="shared" si="64"/>
        <v>18.5596</v>
      </c>
      <c r="V104" s="25">
        <f t="shared" si="57"/>
        <v>0</v>
      </c>
      <c r="W104" s="25">
        <f t="shared" si="58"/>
        <v>0.031044461983688494</v>
      </c>
      <c r="X104" s="87">
        <f t="shared" si="59"/>
        <v>0.7312730937185085</v>
      </c>
      <c r="Y104" s="87">
        <f t="shared" si="60"/>
        <v>0.6664866399396218</v>
      </c>
      <c r="Z104" s="88">
        <f t="shared" si="61"/>
        <v>0.6378370223496196</v>
      </c>
    </row>
    <row r="105" spans="1:26" ht="12.75">
      <c r="A105" s="93"/>
      <c r="B105" s="93"/>
      <c r="C105" s="94"/>
      <c r="D105" s="93"/>
      <c r="E105" s="95">
        <v>7</v>
      </c>
      <c r="F105" s="96" t="s">
        <v>37</v>
      </c>
      <c r="G105" s="151">
        <f>SUMIF(FB,SHIS,G:G)</f>
        <v>3</v>
      </c>
      <c r="H105" s="151">
        <f>SUMIF(FB,SHIS,H:H)</f>
        <v>1</v>
      </c>
      <c r="I105" s="152">
        <f t="shared" si="50"/>
        <v>4</v>
      </c>
      <c r="J105" s="153">
        <f>SUMIF(FB,SHIS,J:J)</f>
        <v>11.406699999999997</v>
      </c>
      <c r="K105" s="153">
        <f>SUMIF(FB,SHIS,K:K)</f>
        <v>5.1282</v>
      </c>
      <c r="L105" s="152">
        <f t="shared" si="51"/>
        <v>16.534899999999997</v>
      </c>
      <c r="M105" s="151">
        <f>SUMIF(FB,SHIS,M:M)</f>
        <v>9.5061</v>
      </c>
      <c r="N105" s="151">
        <f>SUMIF(FB,SHIS,N:N)</f>
        <v>11.6985</v>
      </c>
      <c r="O105" s="152">
        <f t="shared" si="52"/>
        <v>21.2046</v>
      </c>
      <c r="P105" s="153">
        <f>SUMIF(FB,SHIS,P:P)</f>
        <v>1.7748</v>
      </c>
      <c r="Q105" s="153">
        <f>SUMIF(FB,SHIS,Q:Q)</f>
        <v>9.883300000000002</v>
      </c>
      <c r="R105" s="152">
        <f t="shared" si="53"/>
        <v>11.658100000000001</v>
      </c>
      <c r="S105" s="153">
        <f t="shared" si="62"/>
        <v>25.687599999999996</v>
      </c>
      <c r="T105" s="153">
        <f t="shared" si="63"/>
        <v>27.71</v>
      </c>
      <c r="U105" s="152">
        <f t="shared" si="64"/>
        <v>53.3976</v>
      </c>
      <c r="V105" s="97">
        <f t="shared" si="57"/>
        <v>0.25</v>
      </c>
      <c r="W105" s="97">
        <f t="shared" si="58"/>
        <v>0.31014399845175966</v>
      </c>
      <c r="X105" s="98">
        <f t="shared" si="59"/>
        <v>0.5516963300415947</v>
      </c>
      <c r="Y105" s="98">
        <f t="shared" si="60"/>
        <v>0.8477624998927785</v>
      </c>
      <c r="Z105" s="99">
        <f t="shared" si="61"/>
        <v>0.5189371806972598</v>
      </c>
    </row>
    <row r="106" spans="1:26" ht="12.75">
      <c r="A106" s="82">
        <v>7</v>
      </c>
      <c r="B106" s="82">
        <v>7</v>
      </c>
      <c r="C106" s="83">
        <v>99</v>
      </c>
      <c r="D106" s="82">
        <v>7</v>
      </c>
      <c r="E106" s="24">
        <v>1000</v>
      </c>
      <c r="F106" s="40" t="s">
        <v>115</v>
      </c>
      <c r="G106" s="120"/>
      <c r="H106" s="120">
        <v>1</v>
      </c>
      <c r="I106" s="147">
        <f t="shared" si="50"/>
        <v>1</v>
      </c>
      <c r="J106" s="148">
        <v>1.2928</v>
      </c>
      <c r="K106" s="148">
        <v>0.238</v>
      </c>
      <c r="L106" s="147">
        <f t="shared" si="51"/>
        <v>1.5308</v>
      </c>
      <c r="M106" s="120">
        <v>2.9416</v>
      </c>
      <c r="N106" s="120">
        <v>4.3311</v>
      </c>
      <c r="O106" s="147">
        <f t="shared" si="52"/>
        <v>7.2727</v>
      </c>
      <c r="P106" s="148">
        <v>0.7633</v>
      </c>
      <c r="Q106" s="148">
        <v>3.4417</v>
      </c>
      <c r="R106" s="147">
        <f t="shared" si="53"/>
        <v>4.205</v>
      </c>
      <c r="S106" s="148">
        <f t="shared" si="62"/>
        <v>4.9977</v>
      </c>
      <c r="T106" s="148">
        <f t="shared" si="63"/>
        <v>9.0108</v>
      </c>
      <c r="U106" s="147">
        <f t="shared" si="64"/>
        <v>14.0085</v>
      </c>
      <c r="V106" s="25">
        <f t="shared" si="57"/>
        <v>1</v>
      </c>
      <c r="W106" s="25">
        <f t="shared" si="58"/>
        <v>0.15547426182388294</v>
      </c>
      <c r="X106" s="87">
        <f t="shared" si="59"/>
        <v>0.5955284832318121</v>
      </c>
      <c r="Y106" s="87">
        <f t="shared" si="60"/>
        <v>0.8184780023781213</v>
      </c>
      <c r="Z106" s="88">
        <f t="shared" si="61"/>
        <v>0.6432380340507549</v>
      </c>
    </row>
    <row r="107" spans="1:26" ht="12.75">
      <c r="A107" s="86">
        <v>7</v>
      </c>
      <c r="B107" s="86">
        <v>7</v>
      </c>
      <c r="C107" s="83">
        <v>900</v>
      </c>
      <c r="D107" s="86">
        <v>78</v>
      </c>
      <c r="E107" s="24">
        <v>2130</v>
      </c>
      <c r="F107" s="40" t="s">
        <v>116</v>
      </c>
      <c r="G107" s="120">
        <v>2</v>
      </c>
      <c r="H107" s="120"/>
      <c r="I107" s="147">
        <f t="shared" si="50"/>
        <v>2</v>
      </c>
      <c r="J107" s="148">
        <v>8.624599999999997</v>
      </c>
      <c r="K107" s="148">
        <v>3.617</v>
      </c>
      <c r="L107" s="147">
        <f t="shared" si="51"/>
        <v>12.241599999999998</v>
      </c>
      <c r="M107" s="120">
        <v>1.1875</v>
      </c>
      <c r="N107" s="120">
        <v>1.7709</v>
      </c>
      <c r="O107" s="147">
        <f t="shared" si="52"/>
        <v>2.9584</v>
      </c>
      <c r="P107" s="148">
        <v>1.006</v>
      </c>
      <c r="Q107" s="148">
        <v>1.9583</v>
      </c>
      <c r="R107" s="147">
        <f t="shared" si="53"/>
        <v>2.9642999999999997</v>
      </c>
      <c r="S107" s="148">
        <f t="shared" si="62"/>
        <v>12.818099999999998</v>
      </c>
      <c r="T107" s="148">
        <f t="shared" si="63"/>
        <v>7.3462</v>
      </c>
      <c r="U107" s="147">
        <f t="shared" si="64"/>
        <v>20.164299999999997</v>
      </c>
      <c r="V107" s="25">
        <f t="shared" si="57"/>
        <v>0</v>
      </c>
      <c r="W107" s="25">
        <f t="shared" si="58"/>
        <v>0.2954679126911515</v>
      </c>
      <c r="X107" s="87">
        <f t="shared" si="59"/>
        <v>0.5986005949161708</v>
      </c>
      <c r="Y107" s="87">
        <f t="shared" si="60"/>
        <v>0.6606281415511251</v>
      </c>
      <c r="Z107" s="88">
        <f t="shared" si="61"/>
        <v>0.3643171347381263</v>
      </c>
    </row>
    <row r="108" spans="1:26" ht="12.75">
      <c r="A108" s="86">
        <v>7</v>
      </c>
      <c r="B108" s="86">
        <v>7</v>
      </c>
      <c r="C108" s="83" t="s">
        <v>117</v>
      </c>
      <c r="D108" s="86">
        <v>11</v>
      </c>
      <c r="E108" s="24">
        <v>9000</v>
      </c>
      <c r="F108" s="40" t="s">
        <v>122</v>
      </c>
      <c r="G108" s="120"/>
      <c r="H108" s="120"/>
      <c r="I108" s="147">
        <f t="shared" si="50"/>
        <v>0</v>
      </c>
      <c r="J108" s="148"/>
      <c r="K108" s="148"/>
      <c r="L108" s="147">
        <f t="shared" si="51"/>
        <v>0</v>
      </c>
      <c r="M108" s="120"/>
      <c r="N108" s="120"/>
      <c r="O108" s="147">
        <f t="shared" si="52"/>
        <v>0</v>
      </c>
      <c r="P108" s="148"/>
      <c r="Q108" s="148"/>
      <c r="R108" s="147">
        <v>0</v>
      </c>
      <c r="S108" s="148">
        <f t="shared" si="62"/>
        <v>0</v>
      </c>
      <c r="T108" s="148">
        <f t="shared" si="63"/>
        <v>0</v>
      </c>
      <c r="U108" s="147">
        <f t="shared" si="64"/>
        <v>0</v>
      </c>
      <c r="V108" s="25">
        <f t="shared" si="57"/>
        <v>0</v>
      </c>
      <c r="W108" s="25">
        <f t="shared" si="58"/>
        <v>0</v>
      </c>
      <c r="X108" s="87">
        <f t="shared" si="59"/>
        <v>0</v>
      </c>
      <c r="Y108" s="87">
        <f t="shared" si="60"/>
        <v>0</v>
      </c>
      <c r="Z108" s="88">
        <f t="shared" si="61"/>
        <v>0</v>
      </c>
    </row>
    <row r="109" spans="1:26" ht="12.75">
      <c r="A109" s="102">
        <v>7</v>
      </c>
      <c r="B109" s="102">
        <v>7</v>
      </c>
      <c r="C109" s="90"/>
      <c r="D109" s="102">
        <v>7</v>
      </c>
      <c r="E109" s="90">
        <v>9002</v>
      </c>
      <c r="F109" s="36" t="s">
        <v>118</v>
      </c>
      <c r="G109" s="122">
        <v>1</v>
      </c>
      <c r="H109" s="122"/>
      <c r="I109" s="149">
        <f t="shared" si="50"/>
        <v>1</v>
      </c>
      <c r="J109" s="150">
        <v>1.4893000000000005</v>
      </c>
      <c r="K109" s="150">
        <v>1.2731999999999999</v>
      </c>
      <c r="L109" s="149">
        <f t="shared" si="51"/>
        <v>2.7625</v>
      </c>
      <c r="M109" s="122">
        <v>5.377</v>
      </c>
      <c r="N109" s="122">
        <v>5.5965</v>
      </c>
      <c r="O109" s="149">
        <f t="shared" si="52"/>
        <v>10.9735</v>
      </c>
      <c r="P109" s="150">
        <v>0.0055</v>
      </c>
      <c r="Q109" s="150">
        <v>4.483300000000001</v>
      </c>
      <c r="R109" s="149">
        <v>0</v>
      </c>
      <c r="S109" s="150">
        <f t="shared" si="62"/>
        <v>7.8718</v>
      </c>
      <c r="T109" s="150">
        <f t="shared" si="63"/>
        <v>11.353000000000002</v>
      </c>
      <c r="U109" s="149">
        <f t="shared" si="64"/>
        <v>14.736</v>
      </c>
      <c r="V109" s="29">
        <f t="shared" si="57"/>
        <v>0</v>
      </c>
      <c r="W109" s="29">
        <f t="shared" si="58"/>
        <v>0.4608868778280542</v>
      </c>
      <c r="X109" s="91">
        <f t="shared" si="59"/>
        <v>0.5100013669294209</v>
      </c>
      <c r="Y109" s="91">
        <f t="shared" si="60"/>
        <v>0</v>
      </c>
      <c r="Z109" s="92">
        <f t="shared" si="61"/>
        <v>0.7704261672095549</v>
      </c>
    </row>
    <row r="110" spans="1:26" ht="12.75">
      <c r="A110" s="93"/>
      <c r="B110" s="93"/>
      <c r="C110" s="94"/>
      <c r="D110" s="93"/>
      <c r="E110" s="95">
        <v>8</v>
      </c>
      <c r="F110" s="96" t="s">
        <v>119</v>
      </c>
      <c r="G110" s="151">
        <f>SUMIF(FBG,SHIS,G:G)</f>
        <v>3.6667</v>
      </c>
      <c r="H110" s="151">
        <f>SUMIF(FBG,SHIS,H:H)</f>
        <v>0</v>
      </c>
      <c r="I110" s="152">
        <f t="shared" si="50"/>
        <v>3.6667</v>
      </c>
      <c r="J110" s="153">
        <f>SUMIF(FBG,SHIS,J:J)</f>
        <v>6.731400000000002</v>
      </c>
      <c r="K110" s="153">
        <f>SUMIF(FBG,SHIS,K:K)</f>
        <v>5.995600000000002</v>
      </c>
      <c r="L110" s="152">
        <f t="shared" si="51"/>
        <v>12.727000000000004</v>
      </c>
      <c r="M110" s="151">
        <f>SUMIF(FBG,SHIS,M:M)</f>
        <v>12.8717</v>
      </c>
      <c r="N110" s="151">
        <f>SUMIF(FBG,SHIS,N:N)</f>
        <v>23.335600000000007</v>
      </c>
      <c r="O110" s="152">
        <f t="shared" si="52"/>
        <v>36.207300000000004</v>
      </c>
      <c r="P110" s="153">
        <f>SUMIF(FBG,SHIS,P:P)</f>
        <v>104.93289999999999</v>
      </c>
      <c r="Q110" s="153">
        <f>SUMIF(FBG,SHIS,Q:Q)</f>
        <v>120.8886</v>
      </c>
      <c r="R110" s="152">
        <f>SUM(P110:Q110)</f>
        <v>225.8215</v>
      </c>
      <c r="S110" s="153">
        <f t="shared" si="62"/>
        <v>128.2027</v>
      </c>
      <c r="T110" s="153">
        <f t="shared" si="63"/>
        <v>150.21980000000002</v>
      </c>
      <c r="U110" s="152">
        <f t="shared" si="64"/>
        <v>278.4225</v>
      </c>
      <c r="V110" s="97">
        <f t="shared" si="57"/>
        <v>0</v>
      </c>
      <c r="W110" s="97">
        <f t="shared" si="58"/>
        <v>0.47109295199182843</v>
      </c>
      <c r="X110" s="98">
        <f t="shared" si="59"/>
        <v>0.6444998660491118</v>
      </c>
      <c r="Y110" s="98">
        <f t="shared" si="60"/>
        <v>0.5353281242042941</v>
      </c>
      <c r="Z110" s="99">
        <f t="shared" si="61"/>
        <v>0.5395390099578878</v>
      </c>
    </row>
    <row r="111" spans="1:26" ht="12.75">
      <c r="A111" s="86">
        <v>8</v>
      </c>
      <c r="B111" s="86">
        <v>8.2</v>
      </c>
      <c r="C111" s="86"/>
      <c r="D111" s="86">
        <v>2</v>
      </c>
      <c r="E111" s="24">
        <v>650</v>
      </c>
      <c r="F111" s="40" t="s">
        <v>40</v>
      </c>
      <c r="G111" s="120"/>
      <c r="H111" s="120"/>
      <c r="I111" s="147">
        <f t="shared" si="50"/>
        <v>0</v>
      </c>
      <c r="J111" s="148"/>
      <c r="K111" s="148"/>
      <c r="L111" s="147">
        <f t="shared" si="51"/>
        <v>0</v>
      </c>
      <c r="M111" s="120">
        <v>0.0707</v>
      </c>
      <c r="N111" s="120">
        <v>0.2496</v>
      </c>
      <c r="O111" s="147">
        <f t="shared" si="52"/>
        <v>0.3203</v>
      </c>
      <c r="P111" s="148">
        <v>2.6201999999999996</v>
      </c>
      <c r="Q111" s="148">
        <v>9.6417</v>
      </c>
      <c r="R111" s="147">
        <f>SUM(P111:Q111)</f>
        <v>12.2619</v>
      </c>
      <c r="S111" s="148">
        <f t="shared" si="62"/>
        <v>2.6908999999999996</v>
      </c>
      <c r="T111" s="148">
        <f t="shared" si="63"/>
        <v>9.8913</v>
      </c>
      <c r="U111" s="147">
        <f t="shared" si="64"/>
        <v>12.5822</v>
      </c>
      <c r="V111" s="25">
        <f t="shared" si="57"/>
        <v>0</v>
      </c>
      <c r="W111" s="25">
        <f t="shared" si="58"/>
        <v>0</v>
      </c>
      <c r="X111" s="87">
        <f t="shared" si="59"/>
        <v>0.7792694349047768</v>
      </c>
      <c r="Y111" s="87">
        <f t="shared" si="60"/>
        <v>0.7863137034227974</v>
      </c>
      <c r="Z111" s="88">
        <f t="shared" si="61"/>
        <v>0.7861343803150481</v>
      </c>
    </row>
    <row r="112" spans="1:26" ht="12.75">
      <c r="A112" s="86">
        <v>8</v>
      </c>
      <c r="B112" s="86">
        <v>8.3</v>
      </c>
      <c r="C112" s="86"/>
      <c r="D112" s="86">
        <v>2</v>
      </c>
      <c r="E112" s="24">
        <v>660</v>
      </c>
      <c r="F112" s="40" t="s">
        <v>41</v>
      </c>
      <c r="G112" s="120"/>
      <c r="H112" s="120"/>
      <c r="I112" s="147">
        <f t="shared" si="50"/>
        <v>0</v>
      </c>
      <c r="J112" s="148">
        <v>0.036500000000000005</v>
      </c>
      <c r="K112" s="148">
        <v>0.0444</v>
      </c>
      <c r="L112" s="147">
        <f t="shared" si="51"/>
        <v>0.0809</v>
      </c>
      <c r="M112" s="120"/>
      <c r="N112" s="120"/>
      <c r="O112" s="147">
        <f t="shared" si="52"/>
        <v>0</v>
      </c>
      <c r="P112" s="148">
        <v>44.7035</v>
      </c>
      <c r="Q112" s="148">
        <v>55.16269999999998</v>
      </c>
      <c r="R112" s="147">
        <f>SUM(P112:Q112)</f>
        <v>99.86619999999998</v>
      </c>
      <c r="S112" s="148">
        <f t="shared" si="62"/>
        <v>44.739999999999995</v>
      </c>
      <c r="T112" s="148">
        <f t="shared" si="63"/>
        <v>55.20709999999998</v>
      </c>
      <c r="U112" s="147">
        <f t="shared" si="64"/>
        <v>99.94709999999998</v>
      </c>
      <c r="V112" s="25">
        <f t="shared" si="57"/>
        <v>0</v>
      </c>
      <c r="W112" s="25">
        <f t="shared" si="58"/>
        <v>0.5488257107540173</v>
      </c>
      <c r="X112" s="87">
        <f t="shared" si="59"/>
        <v>0</v>
      </c>
      <c r="Y112" s="87">
        <f t="shared" si="60"/>
        <v>0.552366065796035</v>
      </c>
      <c r="Z112" s="88">
        <f t="shared" si="61"/>
        <v>0.5523632001328702</v>
      </c>
    </row>
    <row r="113" spans="1:26" ht="12.75">
      <c r="A113" s="86">
        <v>8</v>
      </c>
      <c r="B113" s="86">
        <v>8.4</v>
      </c>
      <c r="C113" s="86"/>
      <c r="D113" s="86">
        <v>2</v>
      </c>
      <c r="E113" s="24">
        <v>750</v>
      </c>
      <c r="F113" s="40" t="s">
        <v>42</v>
      </c>
      <c r="G113" s="120"/>
      <c r="H113" s="120"/>
      <c r="I113" s="147">
        <f t="shared" si="50"/>
        <v>0</v>
      </c>
      <c r="J113" s="148">
        <v>5.728600000000001</v>
      </c>
      <c r="K113" s="148">
        <v>5.377900000000002</v>
      </c>
      <c r="L113" s="147">
        <f t="shared" si="51"/>
        <v>11.106500000000004</v>
      </c>
      <c r="M113" s="120"/>
      <c r="N113" s="120">
        <v>1.8</v>
      </c>
      <c r="O113" s="147">
        <f t="shared" si="52"/>
        <v>1.8</v>
      </c>
      <c r="P113" s="148">
        <v>6.609200000000001</v>
      </c>
      <c r="Q113" s="148">
        <v>3.4699</v>
      </c>
      <c r="R113" s="147">
        <f>SUM(P113:Q113)</f>
        <v>10.0791</v>
      </c>
      <c r="S113" s="148">
        <f t="shared" si="62"/>
        <v>12.337800000000001</v>
      </c>
      <c r="T113" s="148">
        <f t="shared" si="63"/>
        <v>10.647800000000002</v>
      </c>
      <c r="U113" s="147">
        <f t="shared" si="64"/>
        <v>22.985600000000005</v>
      </c>
      <c r="V113" s="25">
        <f t="shared" si="57"/>
        <v>0</v>
      </c>
      <c r="W113" s="25">
        <f t="shared" si="58"/>
        <v>0.4842119479584028</v>
      </c>
      <c r="X113" s="87">
        <f t="shared" si="59"/>
        <v>1</v>
      </c>
      <c r="Y113" s="87">
        <f t="shared" si="60"/>
        <v>0.34426684922264883</v>
      </c>
      <c r="Z113" s="88">
        <f t="shared" si="61"/>
        <v>0.4632378532646526</v>
      </c>
    </row>
    <row r="114" spans="1:26" ht="12.75">
      <c r="A114" s="86">
        <v>8</v>
      </c>
      <c r="B114" s="86">
        <v>8.1</v>
      </c>
      <c r="C114" s="86"/>
      <c r="D114" s="86">
        <v>2</v>
      </c>
      <c r="E114" s="24">
        <v>850</v>
      </c>
      <c r="F114" s="40" t="s">
        <v>39</v>
      </c>
      <c r="G114" s="120">
        <v>3.6667</v>
      </c>
      <c r="H114" s="120"/>
      <c r="I114" s="147">
        <f t="shared" si="50"/>
        <v>3.6667</v>
      </c>
      <c r="J114" s="148">
        <v>0.9663</v>
      </c>
      <c r="K114" s="148">
        <v>0.5733</v>
      </c>
      <c r="L114" s="147">
        <f t="shared" si="51"/>
        <v>1.5396</v>
      </c>
      <c r="M114" s="120">
        <v>12.801</v>
      </c>
      <c r="N114" s="120">
        <v>21.28600000000001</v>
      </c>
      <c r="O114" s="147">
        <f t="shared" si="52"/>
        <v>34.08700000000001</v>
      </c>
      <c r="P114" s="148">
        <v>51</v>
      </c>
      <c r="Q114" s="148">
        <v>52.614300000000014</v>
      </c>
      <c r="R114" s="147">
        <f>SUM(P114:Q114)</f>
        <v>103.61430000000001</v>
      </c>
      <c r="S114" s="148">
        <f t="shared" si="62"/>
        <v>68.434</v>
      </c>
      <c r="T114" s="148">
        <f t="shared" si="63"/>
        <v>74.47360000000002</v>
      </c>
      <c r="U114" s="147">
        <f t="shared" si="64"/>
        <v>142.90760000000003</v>
      </c>
      <c r="V114" s="25">
        <f t="shared" si="57"/>
        <v>0</v>
      </c>
      <c r="W114" s="25">
        <f t="shared" si="58"/>
        <v>0.372369446609509</v>
      </c>
      <c r="X114" s="87">
        <f t="shared" si="59"/>
        <v>0.6244609381875789</v>
      </c>
      <c r="Y114" s="87">
        <f t="shared" si="60"/>
        <v>0.5077899479125951</v>
      </c>
      <c r="Z114" s="88">
        <f t="shared" si="61"/>
        <v>0.5211311364825943</v>
      </c>
    </row>
  </sheetData>
  <mergeCells count="6">
    <mergeCell ref="V1:Z1"/>
    <mergeCell ref="G1:I1"/>
    <mergeCell ref="J1:L1"/>
    <mergeCell ref="M1:O1"/>
    <mergeCell ref="P1:R1"/>
    <mergeCell ref="S1:U1"/>
  </mergeCells>
  <printOptions/>
  <pageMargins left="0.41" right="0.42" top="0.5" bottom="0.6" header="0.39" footer="0.4"/>
  <pageSetup fitToHeight="0" fitToWidth="1" horizontalDpi="600" verticalDpi="600" orientation="landscape" paperSize="9" scale="66" r:id="rId2"/>
  <headerFooter alignWithMargins="0">
    <oddFooter>&amp;LUniversität Bern, Controllerdienst, &amp;D&amp;C&amp;F\&amp;A&amp;RSeite &amp;P von &amp;N</oddFooter>
  </headerFooter>
  <rowBreaks count="2" manualBreakCount="2">
    <brk id="44" max="255" man="1"/>
    <brk id="8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Tschantré Gerhard</dc:creator>
  <cp:keywords/>
  <dc:description/>
  <cp:lastModifiedBy>Tschantré Gerhard</cp:lastModifiedBy>
  <dcterms:created xsi:type="dcterms:W3CDTF">2006-10-04T10:05:45Z</dcterms:created>
  <dcterms:modified xsi:type="dcterms:W3CDTF">2008-04-11T11:44:08Z</dcterms:modified>
  <cp:category/>
  <cp:version/>
  <cp:contentType/>
  <cp:contentStatus/>
</cp:coreProperties>
</file>