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ate1904="1"/>
  <mc:AlternateContent xmlns:mc="http://schemas.openxmlformats.org/markup-compatibility/2006">
    <mc:Choice Requires="x15">
      <x15ac:absPath xmlns:x15ac="http://schemas.microsoft.com/office/spreadsheetml/2010/11/ac" url="/Volumes/Abteilungen/VRF/GO/CH_SNF/2_Programme/HE Transitional Measures/SNSF StG 2024/"/>
    </mc:Choice>
  </mc:AlternateContent>
  <xr:revisionPtr revIDLastSave="0" documentId="13_ncr:1_{DCD8FFE1-7893-5D4F-BA31-DFCD297CFB0D}" xr6:coauthVersionLast="47" xr6:coauthVersionMax="47" xr10:uidLastSave="{00000000-0000-0000-0000-000000000000}"/>
  <bookViews>
    <workbookView xWindow="0" yWindow="760" windowWidth="34560" windowHeight="19880" tabRatio="500" xr2:uid="{00000000-000D-0000-FFFF-FFFF00000000}"/>
  </bookViews>
  <sheets>
    <sheet name="SNSF Budget Calculator" sheetId="3" r:id="rId1"/>
    <sheet name="Employment Schedule" sheetId="4" r:id="rId2"/>
    <sheet name="Salary Costs" sheetId="1" r:id="rId3"/>
  </sheets>
  <definedNames>
    <definedName name="_xlnm.Print_Area" localSheetId="1">'Employment Schedule'!$A$2:$H$17</definedName>
    <definedName name="_xlnm.Print_Area" localSheetId="2">'Salary Costs'!$A$1:$F$47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7" i="3" l="1"/>
  <c r="C3" i="1"/>
  <c r="I3" i="1"/>
  <c r="J3" i="1" s="1"/>
  <c r="C20" i="1"/>
  <c r="C35" i="1"/>
  <c r="D35" i="1"/>
  <c r="E35" i="1"/>
  <c r="C32" i="1"/>
  <c r="C22" i="1"/>
  <c r="C21" i="1"/>
  <c r="C19" i="1"/>
  <c r="C18" i="1"/>
  <c r="C7" i="1"/>
  <c r="C6" i="1"/>
  <c r="C5" i="1"/>
  <c r="C4" i="1"/>
  <c r="D3" i="1"/>
  <c r="D32" i="1"/>
  <c r="E32" i="1"/>
  <c r="D29" i="1"/>
  <c r="E29" i="1"/>
  <c r="D28" i="1"/>
  <c r="D27" i="1"/>
  <c r="E27" i="1"/>
  <c r="D26" i="1"/>
  <c r="E26" i="1"/>
  <c r="D22" i="1"/>
  <c r="E22" i="1"/>
  <c r="D21" i="1"/>
  <c r="E21" i="1"/>
  <c r="D20" i="1"/>
  <c r="E20" i="1"/>
  <c r="D19" i="1"/>
  <c r="E19" i="1"/>
  <c r="J19" i="4"/>
  <c r="D15" i="1"/>
  <c r="E15" i="1"/>
  <c r="D14" i="1"/>
  <c r="E14" i="1"/>
  <c r="D13" i="1"/>
  <c r="E13" i="1"/>
  <c r="D12" i="1"/>
  <c r="E12" i="1"/>
  <c r="D11" i="1"/>
  <c r="I7" i="1"/>
  <c r="J7" i="4" s="1"/>
  <c r="G19" i="4" s="1"/>
  <c r="G3" i="4" s="1"/>
  <c r="E7" i="1"/>
  <c r="D7" i="1"/>
  <c r="I6" i="1"/>
  <c r="J6" i="4" s="1"/>
  <c r="F19" i="4" s="1"/>
  <c r="F3" i="4" s="1"/>
  <c r="E6" i="1"/>
  <c r="D6" i="1"/>
  <c r="I5" i="1"/>
  <c r="J5" i="4" s="1"/>
  <c r="E19" i="4" s="1"/>
  <c r="E3" i="4" s="1"/>
  <c r="E5" i="1"/>
  <c r="D5" i="1"/>
  <c r="I4" i="1"/>
  <c r="J4" i="4" s="1"/>
  <c r="D19" i="4" s="1"/>
  <c r="D3" i="4" s="1"/>
  <c r="E4" i="1"/>
  <c r="D4" i="1"/>
  <c r="E3" i="1"/>
  <c r="J30" i="4"/>
  <c r="F31" i="4"/>
  <c r="J29" i="4"/>
  <c r="E31" i="4"/>
  <c r="J28" i="4"/>
  <c r="D31" i="4"/>
  <c r="J27" i="4"/>
  <c r="C31" i="4"/>
  <c r="D11" i="4"/>
  <c r="C10" i="4"/>
  <c r="J23" i="4"/>
  <c r="G27" i="4"/>
  <c r="G7" i="4"/>
  <c r="G18" i="3"/>
  <c r="J22" i="4"/>
  <c r="F27" i="4"/>
  <c r="F7" i="4"/>
  <c r="F18" i="3"/>
  <c r="J21" i="4"/>
  <c r="E27" i="4"/>
  <c r="E7" i="4"/>
  <c r="E18" i="3"/>
  <c r="J20" i="4"/>
  <c r="D27" i="4"/>
  <c r="D7" i="4"/>
  <c r="J15" i="4"/>
  <c r="G23" i="4"/>
  <c r="J14" i="4"/>
  <c r="F23" i="4"/>
  <c r="J13" i="4"/>
  <c r="E23" i="4"/>
  <c r="E4" i="4"/>
  <c r="J12" i="4"/>
  <c r="D23" i="4"/>
  <c r="D4" i="4"/>
  <c r="J11" i="4"/>
  <c r="C23" i="4"/>
  <c r="C4" i="4"/>
  <c r="C15" i="3"/>
  <c r="A6" i="3"/>
  <c r="D18" i="3"/>
  <c r="H34" i="3"/>
  <c r="A9" i="4"/>
  <c r="A8" i="4"/>
  <c r="A6" i="4"/>
  <c r="A5" i="4"/>
  <c r="C16" i="3"/>
  <c r="C17" i="3"/>
  <c r="C19" i="3"/>
  <c r="C20" i="3"/>
  <c r="C22" i="3"/>
  <c r="C23" i="3"/>
  <c r="C24" i="3"/>
  <c r="D16" i="3"/>
  <c r="D17" i="3"/>
  <c r="D19" i="3"/>
  <c r="D20" i="3"/>
  <c r="D23" i="3"/>
  <c r="D24" i="3"/>
  <c r="E16" i="3"/>
  <c r="E17" i="3"/>
  <c r="E19" i="3"/>
  <c r="E20" i="3"/>
  <c r="E23" i="3"/>
  <c r="E24" i="3"/>
  <c r="F16" i="3"/>
  <c r="F17" i="3"/>
  <c r="F19" i="3"/>
  <c r="F20" i="3"/>
  <c r="F23" i="3"/>
  <c r="F24" i="3"/>
  <c r="G16" i="3"/>
  <c r="G17" i="3"/>
  <c r="G19" i="3"/>
  <c r="G20" i="3"/>
  <c r="G21" i="3"/>
  <c r="G23" i="3"/>
  <c r="G24" i="3"/>
  <c r="H28" i="3"/>
  <c r="H29" i="3"/>
  <c r="H30" i="3"/>
  <c r="H31" i="3"/>
  <c r="H32" i="3"/>
  <c r="H33" i="3"/>
  <c r="H25" i="3"/>
  <c r="H24" i="3"/>
  <c r="H23" i="3"/>
  <c r="H20" i="3"/>
  <c r="H19" i="3"/>
  <c r="H17" i="3"/>
  <c r="H16" i="3"/>
  <c r="H14" i="3"/>
  <c r="A12" i="4"/>
  <c r="A13" i="4"/>
  <c r="F10" i="4"/>
  <c r="F21" i="3"/>
  <c r="G11" i="4"/>
  <c r="G22" i="3"/>
  <c r="F26" i="1"/>
  <c r="E10" i="4"/>
  <c r="E21" i="3"/>
  <c r="F11" i="4"/>
  <c r="F22" i="3"/>
  <c r="E28" i="1"/>
  <c r="G26" i="1"/>
  <c r="E11" i="4"/>
  <c r="E22" i="3"/>
  <c r="D10" i="4"/>
  <c r="D21" i="3"/>
  <c r="A10" i="4"/>
  <c r="K27" i="4"/>
  <c r="D22" i="3"/>
  <c r="H22" i="3"/>
  <c r="A11" i="4"/>
  <c r="C21" i="3"/>
  <c r="H21" i="3"/>
  <c r="G15" i="3"/>
  <c r="K19" i="4"/>
  <c r="C27" i="4"/>
  <c r="D18" i="1"/>
  <c r="F11" i="1"/>
  <c r="A7" i="4"/>
  <c r="C18" i="3"/>
  <c r="H18" i="3"/>
  <c r="G18" i="1"/>
  <c r="F15" i="3"/>
  <c r="E15" i="3"/>
  <c r="K11" i="4"/>
  <c r="D15" i="3"/>
  <c r="A4" i="4"/>
  <c r="E11" i="1"/>
  <c r="G11" i="1"/>
  <c r="G3" i="1"/>
  <c r="F3" i="1"/>
  <c r="E18" i="1"/>
  <c r="F18" i="1"/>
  <c r="H15" i="3"/>
  <c r="J3" i="4" l="1"/>
  <c r="D13" i="3"/>
  <c r="D26" i="3" s="1"/>
  <c r="D14" i="4"/>
  <c r="G14" i="4"/>
  <c r="G13" i="3"/>
  <c r="G26" i="3" s="1"/>
  <c r="E14" i="4"/>
  <c r="E13" i="3"/>
  <c r="E26" i="3" s="1"/>
  <c r="K3" i="4"/>
  <c r="F13" i="3"/>
  <c r="F26" i="3" s="1"/>
  <c r="F14" i="4"/>
  <c r="K3" i="1"/>
  <c r="C19" i="4"/>
  <c r="C3" i="4" s="1"/>
  <c r="D27" i="3" l="1"/>
  <c r="D36" i="3" s="1"/>
  <c r="D37" i="3" s="1"/>
  <c r="G27" i="3"/>
  <c r="G36" i="3"/>
  <c r="G37" i="3" s="1"/>
  <c r="F27" i="3"/>
  <c r="F36" i="3"/>
  <c r="F37" i="3" s="1"/>
  <c r="E27" i="3"/>
  <c r="E36" i="3"/>
  <c r="E37" i="3" s="1"/>
  <c r="C13" i="3"/>
  <c r="C14" i="4"/>
  <c r="A3" i="4"/>
  <c r="A14" i="4" l="1"/>
  <c r="M3" i="4"/>
  <c r="C26" i="3"/>
  <c r="H13" i="3"/>
  <c r="C27" i="3" l="1"/>
  <c r="H27" i="3" s="1"/>
  <c r="H26" i="3"/>
  <c r="A16" i="4"/>
  <c r="A36" i="4" s="1"/>
  <c r="A35" i="4"/>
  <c r="A37" i="4" l="1"/>
  <c r="A56" i="3"/>
  <c r="A54" i="3"/>
  <c r="A55" i="3"/>
  <c r="C36" i="3"/>
  <c r="C37" i="3" l="1"/>
  <c r="H36" i="3"/>
  <c r="A52" i="3"/>
  <c r="H37" i="3" l="1"/>
  <c r="A53" i="3"/>
  <c r="A57" i="3" l="1"/>
  <c r="I38" i="3"/>
</calcChain>
</file>

<file path=xl/sharedStrings.xml><?xml version="1.0" encoding="utf-8"?>
<sst xmlns="http://schemas.openxmlformats.org/spreadsheetml/2006/main" count="205" uniqueCount="141">
  <si>
    <t>PI</t>
    <phoneticPr fontId="3" type="noConversion"/>
  </si>
  <si>
    <t>Personnel:</t>
  </si>
  <si>
    <t>y1</t>
    <phoneticPr fontId="3" type="noConversion"/>
  </si>
  <si>
    <t>y2</t>
    <phoneticPr fontId="3" type="noConversion"/>
  </si>
  <si>
    <t>y3</t>
    <phoneticPr fontId="3" type="noConversion"/>
  </si>
  <si>
    <t>y5</t>
    <phoneticPr fontId="3" type="noConversion"/>
  </si>
  <si>
    <t>Gross salary</t>
    <phoneticPr fontId="3" type="noConversion"/>
  </si>
  <si>
    <t>y4</t>
    <phoneticPr fontId="3" type="noConversion"/>
  </si>
  <si>
    <t>Total Direct Costs:</t>
  </si>
  <si>
    <t>(by year and total)</t>
  </si>
  <si>
    <t>Cost Category</t>
  </si>
  <si>
    <t>Year 1</t>
  </si>
  <si>
    <t>Year 2</t>
  </si>
  <si>
    <t>Year 3</t>
  </si>
  <si>
    <t>Year 4</t>
  </si>
  <si>
    <t>Year 5</t>
  </si>
  <si>
    <t>Total</t>
  </si>
  <si>
    <t>5 years</t>
  </si>
  <si>
    <t>y1</t>
  </si>
  <si>
    <t>y2</t>
  </si>
  <si>
    <t>y3</t>
  </si>
  <si>
    <t>y4</t>
  </si>
  <si>
    <t>y5</t>
  </si>
  <si>
    <t>PhD 1</t>
  </si>
  <si>
    <t>PhD 2</t>
  </si>
  <si>
    <t>PhD 3</t>
  </si>
  <si>
    <t>PhD 4</t>
  </si>
  <si>
    <t>Direct Costs</t>
  </si>
  <si>
    <t>4 years</t>
  </si>
  <si>
    <t>PI y1*</t>
  </si>
  <si>
    <t>PI y2*</t>
  </si>
  <si>
    <t>PI y3*</t>
  </si>
  <si>
    <t>PI y4*</t>
  </si>
  <si>
    <t>PI y5*</t>
  </si>
  <si>
    <t>amount of direct costs/year that can still be budgeted</t>
  </si>
  <si>
    <t>% PI salary charged</t>
  </si>
  <si>
    <r>
      <t>Sources for salary calculations</t>
    </r>
    <r>
      <rPr>
        <sz val="12"/>
        <rFont val="Verdana"/>
        <family val="2"/>
      </rPr>
      <t>:</t>
    </r>
  </si>
  <si>
    <t>5-year average</t>
  </si>
  <si>
    <t>4-year average</t>
  </si>
  <si>
    <t>per year</t>
  </si>
  <si>
    <t>http://www.fin.be.ch/fin/de/index/personal/anstellungsbedingungen/gehalt/Gehaltsklassentabellen.html</t>
  </si>
  <si>
    <t>http://www.fin.be.ch/fin/de/index/personal/anstellungsbedingungen/gehalt/EinreihungRichtpositionsumschreibungen.html</t>
  </si>
  <si>
    <t>y4 (promotion to AP)</t>
  </si>
  <si>
    <t>EP 1</t>
  </si>
  <si>
    <t>EP 2</t>
  </si>
  <si>
    <t>AP 1</t>
  </si>
  <si>
    <t>AP 2</t>
  </si>
  <si>
    <t>PhD student (PhD)</t>
  </si>
  <si>
    <t>Formula to paste into EP salaries above</t>
  </si>
  <si>
    <t>Formula to paste into AP salaries above</t>
  </si>
  <si>
    <t>Formula to paste into PhD salaries above</t>
  </si>
  <si>
    <t>https://www.unibe.ch/university/organization/executive_board_and_central_administration/administrative_director_s_office/human_resources_office/index_eng.html</t>
  </si>
  <si>
    <t>Enter Postdoc and PhD salaries on "Employment Schedule" spreadsheet.</t>
  </si>
  <si>
    <t>Senior Staff</t>
  </si>
  <si>
    <t xml:space="preserve"> </t>
  </si>
  <si>
    <t>Gross salary</t>
  </si>
  <si>
    <t>Total salary costs in CHF</t>
  </si>
  <si>
    <t>Salary costs incl. social security contributions</t>
  </si>
  <si>
    <r>
      <rPr>
        <b/>
        <sz val="10"/>
        <rFont val="Verdana"/>
        <family val="2"/>
      </rPr>
      <t>Early Postdoc (EP)</t>
    </r>
    <r>
      <rPr>
        <sz val="10"/>
        <rFont val="Verdana"/>
        <family val="2"/>
      </rPr>
      <t xml:space="preserve"> from spreadsheet "Salary Costs"</t>
    </r>
  </si>
  <si>
    <t>Position</t>
  </si>
  <si>
    <t>Totals</t>
  </si>
  <si>
    <r>
      <rPr>
        <b/>
        <sz val="10"/>
        <rFont val="Verdana"/>
        <family val="2"/>
      </rPr>
      <t>Advanced Postdoc (AP)</t>
    </r>
    <r>
      <rPr>
        <sz val="10"/>
        <rFont val="Verdana"/>
        <family val="2"/>
      </rPr>
      <t xml:space="preserve"> from spreadsheet "Salary Costs"</t>
    </r>
  </si>
  <si>
    <r>
      <rPr>
        <b/>
        <sz val="10"/>
        <rFont val="Verdana"/>
        <family val="2"/>
      </rPr>
      <t>PhD student (PhD)</t>
    </r>
    <r>
      <rPr>
        <sz val="10"/>
        <rFont val="Verdana"/>
        <family val="2"/>
      </rPr>
      <t xml:space="preserve"> from spreadsheet "Salary Costs"</t>
    </r>
  </si>
  <si>
    <t>Y1 - Y5</t>
  </si>
  <si>
    <t>https://intern.unibe.ch/dienstleistungen/personal/anstellungsbedingungen/anstellung/anstellungsverhaeltnis/qualifikationsfunktionen/index_ger.html</t>
  </si>
  <si>
    <t>https://intern.unibe.ch/dienstleistungen/personal/formulare_und_merkblaetter/index_ger.html#pane310916</t>
  </si>
  <si>
    <t>Maximum SNSF contribution for a period of 5 years. Reduce the maximum award pro rata temporis for projects of a shorter duration. All figures are in Swiss Francs.</t>
  </si>
  <si>
    <r>
      <t xml:space="preserve">Principal Investigator (PI) </t>
    </r>
    <r>
      <rPr>
        <sz val="10"/>
        <rFont val="Verdana"/>
        <family val="2"/>
      </rPr>
      <t>from spreadsheet "Salary Costs"</t>
    </r>
  </si>
  <si>
    <t>difference to maximum SNSF contribution (cell A6)</t>
  </si>
  <si>
    <t>This year-by-year table is for your convenience. Add the figures to the SNSF online budget form in mySNF, i.e., to the data container "Requested funding".</t>
  </si>
  <si>
    <t>PI (applicant)</t>
  </si>
  <si>
    <t>Conferences and workshops</t>
  </si>
  <si>
    <t>Direct costs of infrastructure use</t>
  </si>
  <si>
    <t>Computing time and data</t>
  </si>
  <si>
    <t>Additional project costs (incl. consumables)</t>
  </si>
  <si>
    <t>Material of enduring value, equipment</t>
  </si>
  <si>
    <t>Note: costs for open access publications are no longer regarded as eligible costs under SNSF grants and must be applied for separately via mySNF:
https://www.snf.ch/en/VyUvGzptStOEpUoC/topic/open-access-to-publications?</t>
  </si>
  <si>
    <t>For internal Grants Office use only:</t>
  </si>
  <si>
    <t>Formula to paste into PI salaries above</t>
  </si>
  <si>
    <t>Organisation and travel costs for conducting conferences and workshops</t>
  </si>
  <si>
    <t>Example: CHF 2,000/conference participation, 1 conference participation/year/collaborator (for PI, 2 Postdoc and 2 PhD students)</t>
  </si>
  <si>
    <t>Early Postdoc 1</t>
  </si>
  <si>
    <t>Early Postdoc 2</t>
  </si>
  <si>
    <t>Advanced Postdoc 1</t>
  </si>
  <si>
    <t>Advanced Postdoc 2</t>
  </si>
  <si>
    <t>PhD student 1</t>
  </si>
  <si>
    <t>PhD student 2</t>
  </si>
  <si>
    <t>PhD student 3</t>
  </si>
  <si>
    <t>Example: 1 EP 5 years</t>
  </si>
  <si>
    <t>Example: 1 AP 5 years</t>
  </si>
  <si>
    <t>Social Security Contributions:</t>
  </si>
  <si>
    <t>Social security contributions for SNSF: 15% of Salary Costs</t>
  </si>
  <si>
    <t>Example: 1 PhD student, years 1 to 4</t>
  </si>
  <si>
    <t>Example: 1 PhD student, years 2 to 5</t>
  </si>
  <si>
    <t>Total Salary Costs:</t>
  </si>
  <si>
    <t>PhD student 4</t>
  </si>
  <si>
    <t>Salary costs without social security contributions</t>
  </si>
  <si>
    <t>Social security contributions</t>
  </si>
  <si>
    <t>Total salary costs with social security contributions</t>
  </si>
  <si>
    <t>Note: this is the gross salary without social security contributions</t>
  </si>
  <si>
    <t>Social security contributions: 15% of gross salary (will be calculated automatically by mySNF)</t>
  </si>
  <si>
    <t>Note: Just like for PhD students, EP and AP receive a flat monthly salary. Social security contributions = 15% of gross salary</t>
  </si>
  <si>
    <t>EP 3</t>
  </si>
  <si>
    <t>AP 3</t>
  </si>
  <si>
    <t>Early Postdoc 3</t>
  </si>
  <si>
    <t>Advanced Postdoc 3</t>
  </si>
  <si>
    <r>
      <rPr>
        <b/>
        <sz val="12"/>
        <rFont val="Verdana"/>
        <family val="2"/>
      </rPr>
      <t>1 year</t>
    </r>
    <r>
      <rPr>
        <b/>
        <sz val="10"/>
        <rFont val="Verdana"/>
        <family val="2"/>
      </rPr>
      <t xml:space="preserve">
(at % in cell I1)</t>
    </r>
  </si>
  <si>
    <t>*based on % salary charged (cell I1 on "Salary Costs")</t>
  </si>
  <si>
    <t>Total Requested Funding</t>
  </si>
  <si>
    <t>Material costs: project partners and subcontractors</t>
  </si>
  <si>
    <t>Travel</t>
  </si>
  <si>
    <t>More on the category "postdoctoral researchers" and their employment conditions can be found on the Uni Bern Intern website:</t>
  </si>
  <si>
    <t>Salary for further employees</t>
  </si>
  <si>
    <t>The costs for using internal university infrastructures directly linked to the execution of the project are eligible (e.g., animal facility).</t>
  </si>
  <si>
    <t>https://intern.unibe.ch/dienstleistungen/personal/anstellungsbedingungen/gehalt/gehaltssystem/index_ger.html</t>
  </si>
  <si>
    <t>SNSF Starting Grant 2024 budget calculator</t>
  </si>
  <si>
    <t>Before you draw up your budget, please read the budget instructions a) in Section 3 of the SNSF StG 2024 Call document, b) in mySNF under "Requested funding" for each individual budget category (you need to click on the corresponding interrogation mark).</t>
  </si>
  <si>
    <t>Core project tasks performed externally (not just off-the-shelf goods/services). Contact us if you want to subcontract tasks of the work. For SNSF StG: The cost of services provided by project partners and subcontractors generally does not exceed a maximum of 20% of the grant.</t>
  </si>
  <si>
    <t>SNSF StG 2024 information for applicants:</t>
  </si>
  <si>
    <t>https://www.snf.ch/en/w728UqT1Yw256Mz2/funding/snsf-starting-grants</t>
  </si>
  <si>
    <t>PI Position*</t>
  </si>
  <si>
    <t>In case you would like to charge part of your own salary costs to the project, please contact the Grants Office.</t>
  </si>
  <si>
    <t>Early Postdoc (EP)**</t>
  </si>
  <si>
    <t>Advanced Postdoc (AP)***</t>
  </si>
  <si>
    <t>Child allowance for 1 child of CHF 3,000/year is included in gross salary (for 2 children allowance would be CHF 2,160/year)</t>
  </si>
  <si>
    <t>Student assistant, max. 50%, GK12/GS0 (with Bachelor)****</t>
  </si>
  <si>
    <t>Student assistant, max. 50%, GK7/GS0 (without Bachelor)*****</t>
  </si>
  <si>
    <t>** EP: Based on 32 years old at time of recruitment, no children.</t>
  </si>
  <si>
    <t>*** AP: Based on 35 years old at time of recruitment, one child. Care allowance for 1 child of CHF 3,000/year is here already included in the gross salary. Caution: in mySNF, the care allowance for children must be budgeted under “further social security contributions”. The TOTAL allowance is CHF 250/month for one child (CHF 3'000/year), CHF 180 for two (CHF 2'160/year), CHF 110/month for three (CHF 1'320/year) and CHF 40/month for four (CHF 480/year) children. Make sure that you explain your request under “Comments/Additions” (e.g. care allowance for one child) in mySNF.</t>
  </si>
  <si>
    <t>**** Based on 23 years old at time of recruitement, no children.</t>
  </si>
  <si>
    <t>***** Based on 20 years old at time of recruitement, no children.</t>
  </si>
  <si>
    <t>PI y1 (GK25/GS24)</t>
  </si>
  <si>
    <t>PI y2 (GK25/GS26)</t>
  </si>
  <si>
    <t>PI y3 (GK25/GS28)</t>
  </si>
  <si>
    <t>PI y4 (GK25/GS30)</t>
  </si>
  <si>
    <t>PI y5 (GK25/GS32)</t>
  </si>
  <si>
    <t>* PI: enter % employment level in cell I1. Increase of 2 salary levels/year.Caution: in mySNF, the care allowance for children must be budgeted under “further social security contributions”. The TOTAL allowance is CHF 250/month for one child (CHF 3'000/year), CHF 180 for two (CHF 2'160/year), CHF 110/month for three (CHF 1'320/year) and CHF 40/month for four (CHF 480/year) children. Make sure that you explain your request under “Comments/Additions” (e.g. care allowance for one child) in mySNF.</t>
  </si>
  <si>
    <t>Caution: in mySNF, the care allowance for children must be budgeted under “further social security contributions”. The TOTAL allowance is CHF 250/month for one child (CHF 3'000/year), CHF 180 for two (CHF 2'160/year), CHF 110/month for three (CHF 1'320/year) and CHF 40/month for four (CHF 480/year) children. Make sure that you explain your request under “Comments/Additions” (e.g. care allowance for one child) in mySNF. The care allowance does not count to the max. 1.8 Mio and can be requested on top of this max. amount. The care allowance can also be requested later on when the project is running, in case of newly born children.</t>
  </si>
  <si>
    <t xml:space="preserve">The budget can be up to CHF 1.8 million for a period of up to five years. </t>
  </si>
  <si>
    <t>Canton of Bern 2024</t>
  </si>
  <si>
    <t>Last update 07.12.2023/sw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</si>
</sst>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SFr.&quot;* #,##0.00_-;\-&quot;SFr.&quot;* #,##0.00_-;_-&quot;SFr.&quot;* &quot;-&quot;??_-;_-@_-"/>
    <numFmt numFmtId="165" formatCode="_-[$€-2]\ * #,##0.00_ ;_-[$€-2]\ * \-#,##0.00\ ;_-[$€-2]\ * &quot;-&quot;??_ ;_-@_ "/>
    <numFmt numFmtId="166" formatCode="_ [$€-2]\ * #,##0.00_ ;_ [$€-2]\ * \-#,##0.00_ ;_ [$€-2]\ * &quot;-&quot;??_ ;_ @_ "/>
    <numFmt numFmtId="167" formatCode="_-[$€-2]\ * #,##0_ ;_-[$€-2]\ * \-#,##0\ ;_-[$€-2]\ * &quot;-&quot;??_ ;_-@_ "/>
    <numFmt numFmtId="168" formatCode="_ [$€-2]\ * #,##0_ ;_ [$€-2]\ * \-#,##0_ ;_ [$€-2]\ * &quot;-&quot;_ ;_ @_ "/>
    <numFmt numFmtId="169" formatCode="&quot;CHF&quot;\ #,##0.00"/>
    <numFmt numFmtId="170" formatCode="_ [$€-2]\ * #,##0_ ;_ [$€-2]\ * \-#,##0_ ;_ [$€-2]\ * &quot;-&quot;??_ ;_ @_ "/>
    <numFmt numFmtId="171" formatCode="#,##0.00\ &quot;CHF&quot;"/>
    <numFmt numFmtId="172" formatCode="&quot;CHF&quot;\ #,##0"/>
    <numFmt numFmtId="173" formatCode="_ [$CHF-807]\ * #,##0.00_ ;_ [$CHF-807]\ * \-#,##0.00_ ;_ [$CHF-807]\ * &quot;-&quot;??_ ;_ @_ "/>
    <numFmt numFmtId="174" formatCode="_ [$CHF-807]\ * #,##0_ ;_ [$CHF-807]\ * \-#,##0_ ;_ [$CHF-807]\ * &quot;-&quot;??_ ;_ @_ "/>
    <numFmt numFmtId="175" formatCode="_ [$CHF-807]\ * #,##0_ ;_ [$CHF-807]\ * \-#,##0_ ;_ [$CHF-807]\ * &quot;-&quot;_ ;_ @_ "/>
  </numFmts>
  <fonts count="27" x14ac:knownFonts="1">
    <font>
      <sz val="12"/>
      <name val="Verdana"/>
    </font>
    <font>
      <b/>
      <sz val="12"/>
      <name val="Verdana"/>
      <family val="2"/>
    </font>
    <font>
      <sz val="12"/>
      <name val="Verdana"/>
      <family val="2"/>
    </font>
    <font>
      <sz val="8"/>
      <name val="Verdana"/>
      <family val="2"/>
    </font>
    <font>
      <u/>
      <sz val="12"/>
      <color indexed="12"/>
      <name val="Verdana"/>
      <family val="2"/>
    </font>
    <font>
      <sz val="10"/>
      <name val="Verdana"/>
      <family val="2"/>
    </font>
    <font>
      <b/>
      <sz val="10"/>
      <name val="Verdana"/>
      <family val="2"/>
    </font>
    <font>
      <sz val="9"/>
      <name val="Verdana"/>
      <family val="2"/>
    </font>
    <font>
      <b/>
      <sz val="14"/>
      <name val="Verdana"/>
      <family val="2"/>
    </font>
    <font>
      <sz val="10.5"/>
      <name val="Verdana"/>
      <family val="2"/>
    </font>
    <font>
      <u/>
      <sz val="12"/>
      <name val="Verdana"/>
      <family val="2"/>
    </font>
    <font>
      <b/>
      <sz val="18"/>
      <color indexed="56"/>
      <name val="Cambria"/>
      <family val="2"/>
    </font>
    <font>
      <sz val="12"/>
      <color theme="1"/>
      <name val="Verdana"/>
      <family val="2"/>
    </font>
    <font>
      <sz val="11"/>
      <name val="Verdana"/>
      <family val="2"/>
    </font>
    <font>
      <sz val="12"/>
      <color rgb="FFFF0000"/>
      <name val="Verdana"/>
      <family val="2"/>
    </font>
    <font>
      <sz val="14"/>
      <name val="Verdana"/>
      <family val="2"/>
    </font>
    <font>
      <b/>
      <sz val="16"/>
      <name val="Verdana"/>
      <family val="2"/>
    </font>
    <font>
      <sz val="6"/>
      <name val="Verdana"/>
      <family val="2"/>
    </font>
    <font>
      <b/>
      <sz val="12"/>
      <color rgb="FFDD0806"/>
      <name val="Verdana"/>
      <family val="2"/>
    </font>
    <font>
      <b/>
      <i/>
      <sz val="14"/>
      <name val="Verdana"/>
      <family val="2"/>
    </font>
    <font>
      <b/>
      <sz val="11"/>
      <name val="Verdana"/>
      <family val="2"/>
    </font>
    <font>
      <i/>
      <sz val="11"/>
      <name val="Verdana"/>
      <family val="2"/>
    </font>
    <font>
      <sz val="10"/>
      <color indexed="18"/>
      <name val="Verdana"/>
      <family val="2"/>
    </font>
    <font>
      <b/>
      <sz val="10.5"/>
      <name val="Verdana"/>
      <family val="2"/>
    </font>
    <font>
      <sz val="11"/>
      <color rgb="FFFF0000"/>
      <name val="Verdana"/>
      <family val="2"/>
    </font>
    <font>
      <u/>
      <sz val="11"/>
      <color indexed="12"/>
      <name val="Verdana"/>
      <family val="2"/>
    </font>
    <font>
      <sz val="11"/>
      <name val="Calibri"/>
      <family val="2"/>
    </font>
  </fonts>
  <fills count="16">
    <fill>
      <patternFill patternType="none"/>
    </fill>
    <fill>
      <patternFill patternType="gray125"/>
    </fill>
    <fill>
      <patternFill patternType="solid">
        <fgColor indexed="43"/>
      </patternFill>
    </fill>
    <fill>
      <patternFill patternType="solid">
        <fgColor theme="6" tint="0.79998168889431442"/>
        <bgColor indexed="64"/>
      </patternFill>
    </fill>
    <fill>
      <patternFill patternType="solid">
        <fgColor rgb="FFEBF1DE"/>
        <bgColor rgb="FF000000"/>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tint="0.79998168889431442"/>
        <bgColor rgb="FF000000"/>
      </patternFill>
    </fill>
    <fill>
      <patternFill patternType="solid">
        <fgColor rgb="FFDAEEF3"/>
        <bgColor rgb="FF000000"/>
      </patternFill>
    </fill>
    <fill>
      <patternFill patternType="solid">
        <fgColor rgb="FFFFFF0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tint="0.59999389629810485"/>
        <bgColor rgb="FF000000"/>
      </patternFill>
    </fill>
    <fill>
      <patternFill patternType="solid">
        <fgColor theme="0" tint="-4.9989318521683403E-2"/>
        <bgColor indexed="64"/>
      </patternFill>
    </fill>
    <fill>
      <patternFill patternType="solid">
        <fgColor rgb="FF92D050"/>
        <bgColor indexed="64"/>
      </patternFill>
    </fill>
  </fills>
  <borders count="54">
    <border>
      <left/>
      <right/>
      <top/>
      <bottom/>
      <diagonal/>
    </border>
    <border>
      <left style="thin">
        <color indexed="22"/>
      </left>
      <right style="thin">
        <color indexed="22"/>
      </right>
      <top style="thin">
        <color indexed="22"/>
      </top>
      <bottom style="thin">
        <color indexed="22"/>
      </bottom>
      <diagonal/>
    </border>
    <border>
      <left/>
      <right style="double">
        <color indexed="64"/>
      </right>
      <top style="double">
        <color indexed="64"/>
      </top>
      <bottom/>
      <diagonal/>
    </border>
    <border>
      <left/>
      <right style="double">
        <color indexed="64"/>
      </right>
      <top/>
      <bottom style="medium">
        <color indexed="64"/>
      </bottom>
      <diagonal/>
    </border>
    <border>
      <left/>
      <right style="medium">
        <color indexed="64"/>
      </right>
      <top style="medium">
        <color indexed="64"/>
      </top>
      <bottom style="medium">
        <color indexed="64"/>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medium">
        <color indexed="64"/>
      </top>
      <bottom style="double">
        <color indexed="64"/>
      </bottom>
      <diagonal/>
    </border>
    <border>
      <left style="thin">
        <color indexed="64"/>
      </left>
      <right style="thin">
        <color indexed="64"/>
      </right>
      <top/>
      <bottom/>
      <diagonal/>
    </border>
    <border>
      <left/>
      <right style="medium">
        <color indexed="64"/>
      </right>
      <top style="double">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style="double">
        <color indexed="64"/>
      </top>
      <bottom/>
      <diagonal/>
    </border>
    <border>
      <left style="medium">
        <color indexed="64"/>
      </left>
      <right/>
      <top style="double">
        <color indexed="64"/>
      </top>
      <bottom/>
      <diagonal/>
    </border>
    <border>
      <left/>
      <right/>
      <top style="double">
        <color indexed="64"/>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64"/>
      </right>
      <top style="thin">
        <color auto="1"/>
      </top>
      <bottom/>
      <diagonal/>
    </border>
    <border>
      <left style="thin">
        <color auto="1"/>
      </left>
      <right style="thin">
        <color indexed="64"/>
      </right>
      <top/>
      <bottom style="thin">
        <color indexed="64"/>
      </bottom>
      <diagonal/>
    </border>
  </borders>
  <cellStyleXfs count="5">
    <xf numFmtId="0" fontId="0" fillId="0" borderId="0"/>
    <xf numFmtId="164" fontId="2" fillId="0" borderId="0" applyFont="0" applyFill="0" applyBorder="0" applyAlignment="0" applyProtection="0"/>
    <xf numFmtId="0" fontId="2" fillId="2" borderId="1" applyNumberFormat="0" applyFont="0" applyAlignment="0" applyProtection="0"/>
    <xf numFmtId="0" fontId="4" fillId="0" borderId="0" applyNumberFormat="0" applyFill="0" applyBorder="0" applyAlignment="0" applyProtection="0">
      <alignment vertical="top"/>
      <protection locked="0"/>
    </xf>
    <xf numFmtId="0" fontId="11" fillId="0" borderId="0" applyNumberFormat="0" applyFill="0" applyBorder="0" applyAlignment="0" applyProtection="0"/>
  </cellStyleXfs>
  <cellXfs count="261">
    <xf numFmtId="0" fontId="0" fillId="0" borderId="0" xfId="0"/>
    <xf numFmtId="0" fontId="5" fillId="0" borderId="0" xfId="0" applyFont="1"/>
    <xf numFmtId="0" fontId="6" fillId="0" borderId="0" xfId="0" applyFont="1" applyAlignment="1">
      <alignment horizontal="right"/>
    </xf>
    <xf numFmtId="0" fontId="1" fillId="0" borderId="0" xfId="0" applyFont="1"/>
    <xf numFmtId="0" fontId="5" fillId="0" borderId="0" xfId="0" applyFont="1" applyAlignment="1">
      <alignment wrapText="1"/>
    </xf>
    <xf numFmtId="166" fontId="5" fillId="0" borderId="0" xfId="0" applyNumberFormat="1" applyFont="1"/>
    <xf numFmtId="0" fontId="5" fillId="3" borderId="16" xfId="0" applyFont="1" applyFill="1" applyBorder="1"/>
    <xf numFmtId="0" fontId="5" fillId="5" borderId="16" xfId="0" applyFont="1" applyFill="1" applyBorder="1"/>
    <xf numFmtId="168" fontId="7" fillId="0" borderId="0" xfId="0" applyNumberFormat="1" applyFont="1"/>
    <xf numFmtId="169" fontId="2" fillId="0" borderId="0" xfId="1" applyNumberFormat="1" applyFont="1" applyFill="1" applyBorder="1" applyAlignment="1">
      <alignment horizontal="right"/>
    </xf>
    <xf numFmtId="169" fontId="2" fillId="0" borderId="0" xfId="1" applyNumberFormat="1" applyFont="1" applyBorder="1" applyAlignment="1">
      <alignment horizontal="right"/>
    </xf>
    <xf numFmtId="0" fontId="9" fillId="0" borderId="0" xfId="0" applyFont="1"/>
    <xf numFmtId="170" fontId="7" fillId="0" borderId="0" xfId="0" applyNumberFormat="1" applyFont="1" applyAlignment="1">
      <alignment horizontal="left"/>
    </xf>
    <xf numFmtId="0" fontId="10" fillId="0" borderId="0" xfId="0" applyFont="1"/>
    <xf numFmtId="171" fontId="1" fillId="0" borderId="0" xfId="0" applyNumberFormat="1" applyFont="1"/>
    <xf numFmtId="0" fontId="5" fillId="0" borderId="0" xfId="0" quotePrefix="1" applyFont="1"/>
    <xf numFmtId="0" fontId="5" fillId="12" borderId="16" xfId="0" applyFont="1" applyFill="1" applyBorder="1"/>
    <xf numFmtId="0" fontId="2" fillId="0" borderId="0" xfId="0" applyFont="1"/>
    <xf numFmtId="0" fontId="2" fillId="0" borderId="0" xfId="0" applyFont="1" applyAlignment="1">
      <alignment vertical="center"/>
    </xf>
    <xf numFmtId="172" fontId="2" fillId="0" borderId="0" xfId="1" applyNumberFormat="1" applyFont="1" applyBorder="1" applyAlignment="1">
      <alignment horizontal="right"/>
    </xf>
    <xf numFmtId="172" fontId="2" fillId="0" borderId="0" xfId="1" applyNumberFormat="1" applyFont="1" applyFill="1" applyBorder="1" applyAlignment="1">
      <alignment horizontal="right"/>
    </xf>
    <xf numFmtId="172" fontId="12" fillId="0" borderId="0" xfId="1" applyNumberFormat="1" applyFont="1" applyFill="1" applyBorder="1" applyAlignment="1">
      <alignment horizontal="right"/>
    </xf>
    <xf numFmtId="0" fontId="1" fillId="14" borderId="0" xfId="0" applyFont="1" applyFill="1"/>
    <xf numFmtId="0" fontId="1" fillId="14" borderId="0" xfId="0" applyFont="1" applyFill="1" applyAlignment="1">
      <alignment horizontal="right"/>
    </xf>
    <xf numFmtId="9" fontId="1" fillId="14" borderId="0" xfId="0" applyNumberFormat="1" applyFont="1" applyFill="1" applyAlignment="1">
      <alignment horizontal="left"/>
    </xf>
    <xf numFmtId="0" fontId="1" fillId="0" borderId="0" xfId="0" applyFont="1" applyAlignment="1">
      <alignment horizontal="right"/>
    </xf>
    <xf numFmtId="0" fontId="5" fillId="6" borderId="16" xfId="0" applyFont="1" applyFill="1" applyBorder="1"/>
    <xf numFmtId="174" fontId="5" fillId="8" borderId="17" xfId="0" applyNumberFormat="1" applyFont="1" applyFill="1" applyBorder="1"/>
    <xf numFmtId="174" fontId="5" fillId="8" borderId="19" xfId="0" applyNumberFormat="1" applyFont="1" applyFill="1" applyBorder="1"/>
    <xf numFmtId="174" fontId="5" fillId="8" borderId="20" xfId="0" applyNumberFormat="1" applyFont="1" applyFill="1" applyBorder="1"/>
    <xf numFmtId="174" fontId="5" fillId="4" borderId="17" xfId="0" applyNumberFormat="1" applyFont="1" applyFill="1" applyBorder="1"/>
    <xf numFmtId="174" fontId="5" fillId="4" borderId="19" xfId="0" applyNumberFormat="1" applyFont="1" applyFill="1" applyBorder="1"/>
    <xf numFmtId="174" fontId="5" fillId="4" borderId="20" xfId="0" applyNumberFormat="1" applyFont="1" applyFill="1" applyBorder="1"/>
    <xf numFmtId="174" fontId="5" fillId="3" borderId="0" xfId="0" applyNumberFormat="1" applyFont="1" applyFill="1"/>
    <xf numFmtId="174" fontId="5" fillId="4" borderId="0" xfId="0" applyNumberFormat="1" applyFont="1" applyFill="1"/>
    <xf numFmtId="174" fontId="5" fillId="4" borderId="16" xfId="0" applyNumberFormat="1" applyFont="1" applyFill="1" applyBorder="1"/>
    <xf numFmtId="174" fontId="5" fillId="13" borderId="17" xfId="0" applyNumberFormat="1" applyFont="1" applyFill="1" applyBorder="1"/>
    <xf numFmtId="174" fontId="5" fillId="12" borderId="19" xfId="0" applyNumberFormat="1" applyFont="1" applyFill="1" applyBorder="1"/>
    <xf numFmtId="174" fontId="5" fillId="12" borderId="20" xfId="0" applyNumberFormat="1" applyFont="1" applyFill="1" applyBorder="1"/>
    <xf numFmtId="174" fontId="5" fillId="12" borderId="0" xfId="0" applyNumberFormat="1" applyFont="1" applyFill="1"/>
    <xf numFmtId="174" fontId="5" fillId="12" borderId="16" xfId="0" applyNumberFormat="1" applyFont="1" applyFill="1" applyBorder="1"/>
    <xf numFmtId="174" fontId="5" fillId="0" borderId="0" xfId="0" applyNumberFormat="1" applyFont="1"/>
    <xf numFmtId="174" fontId="5" fillId="9" borderId="19" xfId="0" applyNumberFormat="1" applyFont="1" applyFill="1" applyBorder="1"/>
    <xf numFmtId="174" fontId="5" fillId="9" borderId="20" xfId="0" applyNumberFormat="1" applyFont="1" applyFill="1" applyBorder="1"/>
    <xf numFmtId="174" fontId="5" fillId="9" borderId="0" xfId="0" applyNumberFormat="1" applyFont="1" applyFill="1"/>
    <xf numFmtId="174" fontId="5" fillId="9" borderId="16" xfId="0" applyNumberFormat="1" applyFont="1" applyFill="1" applyBorder="1"/>
    <xf numFmtId="174" fontId="5" fillId="5" borderId="0" xfId="0" applyNumberFormat="1" applyFont="1" applyFill="1"/>
    <xf numFmtId="174" fontId="5" fillId="5" borderId="16" xfId="0" applyNumberFormat="1" applyFont="1" applyFill="1" applyBorder="1"/>
    <xf numFmtId="174" fontId="6" fillId="0" borderId="0" xfId="0" applyNumberFormat="1" applyFont="1"/>
    <xf numFmtId="174" fontId="5" fillId="8" borderId="21" xfId="0" applyNumberFormat="1" applyFont="1" applyFill="1" applyBorder="1" applyAlignment="1">
      <alignment horizontal="center"/>
    </xf>
    <xf numFmtId="174" fontId="5" fillId="8" borderId="14" xfId="0" applyNumberFormat="1" applyFont="1" applyFill="1" applyBorder="1" applyAlignment="1">
      <alignment horizontal="center"/>
    </xf>
    <xf numFmtId="174" fontId="5" fillId="8" borderId="22" xfId="0" applyNumberFormat="1" applyFont="1" applyFill="1" applyBorder="1" applyAlignment="1">
      <alignment horizontal="center"/>
    </xf>
    <xf numFmtId="174" fontId="5" fillId="4" borderId="21" xfId="0" applyNumberFormat="1" applyFont="1" applyFill="1" applyBorder="1" applyAlignment="1">
      <alignment horizontal="center"/>
    </xf>
    <xf numFmtId="174" fontId="5" fillId="4" borderId="14" xfId="0" applyNumberFormat="1" applyFont="1" applyFill="1" applyBorder="1" applyAlignment="1">
      <alignment horizontal="center"/>
    </xf>
    <xf numFmtId="174" fontId="5" fillId="4" borderId="22" xfId="0" applyNumberFormat="1" applyFont="1" applyFill="1" applyBorder="1" applyAlignment="1">
      <alignment horizontal="center"/>
    </xf>
    <xf numFmtId="174" fontId="5" fillId="0" borderId="0" xfId="0" applyNumberFormat="1" applyFont="1" applyAlignment="1">
      <alignment horizontal="center"/>
    </xf>
    <xf numFmtId="174" fontId="5" fillId="12" borderId="21" xfId="0" applyNumberFormat="1" applyFont="1" applyFill="1" applyBorder="1" applyAlignment="1">
      <alignment horizontal="center"/>
    </xf>
    <xf numFmtId="174" fontId="5" fillId="12" borderId="14" xfId="0" applyNumberFormat="1" applyFont="1" applyFill="1" applyBorder="1" applyAlignment="1">
      <alignment horizontal="center"/>
    </xf>
    <xf numFmtId="174" fontId="5" fillId="12" borderId="22" xfId="0" applyNumberFormat="1" applyFont="1" applyFill="1" applyBorder="1" applyAlignment="1">
      <alignment horizontal="center"/>
    </xf>
    <xf numFmtId="174" fontId="6" fillId="0" borderId="14" xfId="0" applyNumberFormat="1" applyFont="1" applyBorder="1"/>
    <xf numFmtId="174" fontId="5" fillId="9" borderId="17" xfId="0" applyNumberFormat="1" applyFont="1" applyFill="1" applyBorder="1"/>
    <xf numFmtId="174" fontId="5" fillId="9" borderId="21" xfId="0" applyNumberFormat="1" applyFont="1" applyFill="1" applyBorder="1" applyAlignment="1">
      <alignment horizontal="center"/>
    </xf>
    <xf numFmtId="174" fontId="5" fillId="9" borderId="14" xfId="0" applyNumberFormat="1" applyFont="1" applyFill="1" applyBorder="1" applyAlignment="1">
      <alignment horizontal="center"/>
    </xf>
    <xf numFmtId="174" fontId="5" fillId="9" borderId="22" xfId="0" applyNumberFormat="1" applyFont="1" applyFill="1" applyBorder="1" applyAlignment="1">
      <alignment horizontal="center"/>
    </xf>
    <xf numFmtId="174" fontId="3" fillId="0" borderId="0" xfId="0" applyNumberFormat="1" applyFont="1"/>
    <xf numFmtId="172" fontId="7" fillId="0" borderId="0" xfId="0" applyNumberFormat="1" applyFont="1"/>
    <xf numFmtId="172" fontId="7" fillId="0" borderId="0" xfId="0" applyNumberFormat="1" applyFont="1" applyAlignment="1">
      <alignment horizontal="left"/>
    </xf>
    <xf numFmtId="172" fontId="5" fillId="0" borderId="0" xfId="1" applyNumberFormat="1" applyFont="1" applyBorder="1"/>
    <xf numFmtId="172" fontId="5" fillId="0" borderId="0" xfId="0" applyNumberFormat="1" applyFont="1"/>
    <xf numFmtId="167" fontId="5" fillId="0" borderId="0" xfId="0" applyNumberFormat="1" applyFont="1"/>
    <xf numFmtId="0" fontId="5" fillId="0" borderId="18" xfId="0" applyFont="1" applyBorder="1" applyAlignment="1">
      <alignment horizontal="center"/>
    </xf>
    <xf numFmtId="0" fontId="5" fillId="0" borderId="43" xfId="0" applyFont="1" applyBorder="1" applyAlignment="1">
      <alignment horizontal="center"/>
    </xf>
    <xf numFmtId="175" fontId="5" fillId="6" borderId="0" xfId="0" applyNumberFormat="1" applyFont="1" applyFill="1"/>
    <xf numFmtId="174" fontId="2" fillId="0" borderId="0" xfId="0" applyNumberFormat="1" applyFont="1"/>
    <xf numFmtId="165" fontId="2" fillId="0" borderId="0" xfId="0" applyNumberFormat="1" applyFont="1"/>
    <xf numFmtId="164" fontId="2" fillId="0" borderId="0" xfId="0" applyNumberFormat="1" applyFont="1" applyAlignment="1">
      <alignment wrapText="1"/>
    </xf>
    <xf numFmtId="164" fontId="13" fillId="0" borderId="0" xfId="0" applyNumberFormat="1" applyFont="1" applyAlignment="1">
      <alignment wrapText="1"/>
    </xf>
    <xf numFmtId="168" fontId="2" fillId="0" borderId="0" xfId="0" applyNumberFormat="1" applyFont="1"/>
    <xf numFmtId="170" fontId="2" fillId="0" borderId="0" xfId="0" applyNumberFormat="1" applyFont="1" applyAlignment="1">
      <alignment horizontal="center" vertical="center"/>
    </xf>
    <xf numFmtId="166" fontId="2" fillId="0" borderId="0" xfId="0" applyNumberFormat="1" applyFont="1"/>
    <xf numFmtId="170" fontId="2" fillId="0" borderId="0" xfId="0" applyNumberFormat="1" applyFont="1"/>
    <xf numFmtId="172" fontId="2" fillId="0" borderId="0" xfId="0" applyNumberFormat="1" applyFont="1"/>
    <xf numFmtId="0" fontId="4" fillId="0" borderId="0" xfId="3" applyBorder="1" applyAlignment="1" applyProtection="1"/>
    <xf numFmtId="0" fontId="2" fillId="0" borderId="0" xfId="0" applyFont="1" applyAlignment="1">
      <alignment horizontal="left"/>
    </xf>
    <xf numFmtId="3" fontId="2" fillId="0" borderId="0" xfId="0" applyNumberFormat="1" applyFont="1"/>
    <xf numFmtId="0" fontId="15" fillId="0" borderId="0" xfId="0" applyFont="1"/>
    <xf numFmtId="0" fontId="16" fillId="0" borderId="0" xfId="0" applyFont="1"/>
    <xf numFmtId="0" fontId="17" fillId="0" borderId="0" xfId="0" applyFont="1"/>
    <xf numFmtId="0" fontId="18" fillId="0" borderId="0" xfId="0" applyFont="1"/>
    <xf numFmtId="0" fontId="4" fillId="0" borderId="0" xfId="3" applyFill="1" applyAlignment="1" applyProtection="1"/>
    <xf numFmtId="174" fontId="2" fillId="10" borderId="23" xfId="1" applyNumberFormat="1" applyFont="1" applyFill="1" applyBorder="1" applyAlignment="1">
      <alignment horizontal="left" vertical="center"/>
    </xf>
    <xf numFmtId="0" fontId="6" fillId="0" borderId="0" xfId="0" applyFont="1"/>
    <xf numFmtId="167" fontId="2" fillId="0" borderId="0" xfId="1" applyNumberFormat="1" applyFont="1" applyFill="1" applyBorder="1"/>
    <xf numFmtId="0" fontId="19" fillId="15" borderId="0" xfId="0" applyFont="1" applyFill="1"/>
    <xf numFmtId="0" fontId="2" fillId="15" borderId="0" xfId="0" applyFont="1" applyFill="1"/>
    <xf numFmtId="0" fontId="20" fillId="0" borderId="2" xfId="0" applyFont="1" applyBorder="1"/>
    <xf numFmtId="0" fontId="20" fillId="0" borderId="3" xfId="0" applyFont="1" applyBorder="1"/>
    <xf numFmtId="0" fontId="13" fillId="0" borderId="15" xfId="0" applyFont="1" applyBorder="1"/>
    <xf numFmtId="0" fontId="13" fillId="0" borderId="0" xfId="0" applyFont="1"/>
    <xf numFmtId="0" fontId="13" fillId="0" borderId="4" xfId="0" applyFont="1" applyBorder="1"/>
    <xf numFmtId="0" fontId="13" fillId="0" borderId="12" xfId="0" applyFont="1" applyBorder="1"/>
    <xf numFmtId="0" fontId="21" fillId="0" borderId="9" xfId="0" applyFont="1" applyBorder="1" applyAlignment="1">
      <alignment vertical="center"/>
    </xf>
    <xf numFmtId="0" fontId="13" fillId="14" borderId="33" xfId="0" applyFont="1" applyFill="1" applyBorder="1" applyAlignment="1">
      <alignment vertical="center"/>
    </xf>
    <xf numFmtId="0" fontId="13" fillId="14" borderId="37" xfId="0" applyFont="1" applyFill="1" applyBorder="1" applyAlignment="1">
      <alignment vertical="center"/>
    </xf>
    <xf numFmtId="0" fontId="13" fillId="14" borderId="5" xfId="0" applyFont="1" applyFill="1" applyBorder="1" applyAlignment="1">
      <alignment vertical="center"/>
    </xf>
    <xf numFmtId="0" fontId="13" fillId="0" borderId="10" xfId="0" applyFont="1" applyBorder="1" applyAlignment="1">
      <alignment vertical="center"/>
    </xf>
    <xf numFmtId="3" fontId="13" fillId="0" borderId="25" xfId="0" applyNumberFormat="1" applyFont="1" applyBorder="1" applyAlignment="1">
      <alignment vertical="center"/>
    </xf>
    <xf numFmtId="3" fontId="13" fillId="0" borderId="38" xfId="0" applyNumberFormat="1" applyFont="1" applyBorder="1" applyAlignment="1">
      <alignment vertical="center"/>
    </xf>
    <xf numFmtId="3" fontId="13" fillId="0" borderId="5" xfId="0" applyNumberFormat="1" applyFont="1" applyBorder="1" applyAlignment="1">
      <alignment vertical="center"/>
    </xf>
    <xf numFmtId="0" fontId="13" fillId="0" borderId="11" xfId="0" applyFont="1" applyBorder="1" applyAlignment="1">
      <alignment vertical="center"/>
    </xf>
    <xf numFmtId="0" fontId="13" fillId="0" borderId="34" xfId="0" applyFont="1" applyBorder="1" applyAlignment="1">
      <alignment vertical="center"/>
    </xf>
    <xf numFmtId="0" fontId="13" fillId="0" borderId="39" xfId="0" applyFont="1" applyBorder="1" applyAlignment="1">
      <alignment vertical="center"/>
    </xf>
    <xf numFmtId="0" fontId="13" fillId="0" borderId="3" xfId="0" applyFont="1" applyBorder="1" applyAlignment="1">
      <alignment vertical="center"/>
    </xf>
    <xf numFmtId="0" fontId="22" fillId="0" borderId="0" xfId="0" applyFont="1"/>
    <xf numFmtId="0" fontId="23" fillId="0" borderId="6" xfId="0" applyFont="1" applyBorder="1" applyAlignment="1">
      <alignment vertical="center"/>
    </xf>
    <xf numFmtId="3" fontId="13" fillId="0" borderId="34" xfId="0" applyNumberFormat="1" applyFont="1" applyBorder="1" applyAlignment="1">
      <alignment vertical="center"/>
    </xf>
    <xf numFmtId="3" fontId="13" fillId="0" borderId="40" xfId="0" applyNumberFormat="1" applyFont="1" applyBorder="1" applyAlignment="1">
      <alignment vertical="center"/>
    </xf>
    <xf numFmtId="3" fontId="13" fillId="0" borderId="12" xfId="0" applyNumberFormat="1" applyFont="1" applyBorder="1" applyAlignment="1">
      <alignment vertical="center"/>
    </xf>
    <xf numFmtId="3" fontId="13" fillId="0" borderId="35" xfId="0" applyNumberFormat="1" applyFont="1" applyBorder="1" applyAlignment="1">
      <alignment vertical="center"/>
    </xf>
    <xf numFmtId="3" fontId="13" fillId="0" borderId="8" xfId="0" applyNumberFormat="1" applyFont="1" applyBorder="1" applyAlignment="1">
      <alignment vertical="center"/>
    </xf>
    <xf numFmtId="0" fontId="13" fillId="0" borderId="15" xfId="0" applyFont="1" applyBorder="1" applyAlignment="1">
      <alignment vertical="center"/>
    </xf>
    <xf numFmtId="0" fontId="5" fillId="0" borderId="0" xfId="0" applyFont="1" applyAlignment="1">
      <alignment vertical="center"/>
    </xf>
    <xf numFmtId="0" fontId="20" fillId="7" borderId="41" xfId="0" applyFont="1" applyFill="1" applyBorder="1" applyAlignment="1">
      <alignment vertical="center" wrapText="1"/>
    </xf>
    <xf numFmtId="0" fontId="13" fillId="7" borderId="42" xfId="0" applyFont="1" applyFill="1" applyBorder="1" applyAlignment="1">
      <alignment vertical="center"/>
    </xf>
    <xf numFmtId="173" fontId="14" fillId="0" borderId="0" xfId="0" applyNumberFormat="1" applyFont="1" applyAlignment="1">
      <alignment horizontal="left" vertical="center"/>
    </xf>
    <xf numFmtId="0" fontId="14" fillId="0" borderId="0" xfId="0" applyFont="1" applyAlignment="1">
      <alignment horizontal="left" vertical="center"/>
    </xf>
    <xf numFmtId="165" fontId="14" fillId="0" borderId="0" xfId="0" applyNumberFormat="1" applyFont="1" applyAlignment="1">
      <alignment horizontal="left" vertical="center"/>
    </xf>
    <xf numFmtId="167" fontId="14" fillId="0" borderId="0" xfId="0" applyNumberFormat="1" applyFont="1"/>
    <xf numFmtId="0" fontId="14" fillId="0" borderId="0" xfId="0" applyFont="1"/>
    <xf numFmtId="165" fontId="14" fillId="0" borderId="0" xfId="0" applyNumberFormat="1" applyFont="1"/>
    <xf numFmtId="0" fontId="24" fillId="0" borderId="0" xfId="0" applyFont="1"/>
    <xf numFmtId="0" fontId="5" fillId="0" borderId="0" xfId="0" applyFont="1" applyAlignment="1">
      <alignment horizontal="left" vertical="center"/>
    </xf>
    <xf numFmtId="172" fontId="2" fillId="3" borderId="0" xfId="1" applyNumberFormat="1" applyFont="1" applyFill="1" applyBorder="1" applyAlignment="1">
      <alignment horizontal="right"/>
    </xf>
    <xf numFmtId="172" fontId="2" fillId="12" borderId="0" xfId="1" applyNumberFormat="1" applyFont="1" applyFill="1" applyBorder="1" applyAlignment="1">
      <alignment horizontal="right"/>
    </xf>
    <xf numFmtId="172" fontId="2" fillId="5" borderId="0" xfId="1" applyNumberFormat="1" applyFont="1" applyFill="1" applyBorder="1" applyAlignment="1">
      <alignment horizontal="right"/>
    </xf>
    <xf numFmtId="172" fontId="2" fillId="6" borderId="0" xfId="1" applyNumberFormat="1" applyFont="1" applyFill="1" applyBorder="1" applyAlignment="1">
      <alignment horizontal="right"/>
    </xf>
    <xf numFmtId="0" fontId="23" fillId="14" borderId="15" xfId="0" applyFont="1" applyFill="1" applyBorder="1" applyAlignment="1">
      <alignment vertical="center"/>
    </xf>
    <xf numFmtId="3" fontId="13" fillId="14" borderId="35" xfId="0" applyNumberFormat="1" applyFont="1" applyFill="1" applyBorder="1" applyAlignment="1">
      <alignment vertical="center"/>
    </xf>
    <xf numFmtId="3" fontId="13" fillId="14" borderId="40" xfId="0" applyNumberFormat="1" applyFont="1" applyFill="1" applyBorder="1" applyAlignment="1">
      <alignment vertical="center"/>
    </xf>
    <xf numFmtId="3" fontId="13" fillId="14" borderId="8" xfId="0" applyNumberFormat="1" applyFont="1" applyFill="1" applyBorder="1" applyAlignment="1">
      <alignment vertical="center"/>
    </xf>
    <xf numFmtId="0" fontId="5" fillId="14" borderId="0" xfId="0" applyFont="1" applyFill="1"/>
    <xf numFmtId="174" fontId="5" fillId="14" borderId="17" xfId="0" applyNumberFormat="1" applyFont="1" applyFill="1" applyBorder="1"/>
    <xf numFmtId="0" fontId="5" fillId="14" borderId="19" xfId="0" applyFont="1" applyFill="1" applyBorder="1"/>
    <xf numFmtId="174" fontId="5" fillId="14" borderId="44" xfId="0" applyNumberFormat="1" applyFont="1" applyFill="1" applyBorder="1"/>
    <xf numFmtId="0" fontId="5" fillId="14" borderId="16" xfId="0" applyFont="1" applyFill="1" applyBorder="1"/>
    <xf numFmtId="174" fontId="5" fillId="14" borderId="21" xfId="0" applyNumberFormat="1" applyFont="1" applyFill="1" applyBorder="1"/>
    <xf numFmtId="0" fontId="5" fillId="14" borderId="14" xfId="0" applyFont="1" applyFill="1" applyBorder="1"/>
    <xf numFmtId="0" fontId="5" fillId="14" borderId="22" xfId="0" applyFont="1" applyFill="1" applyBorder="1"/>
    <xf numFmtId="0" fontId="5" fillId="3" borderId="0" xfId="0" applyFont="1" applyFill="1"/>
    <xf numFmtId="0" fontId="5" fillId="3" borderId="0" xfId="0" applyFont="1" applyFill="1" applyAlignment="1">
      <alignment horizontal="left" vertical="top"/>
    </xf>
    <xf numFmtId="0" fontId="5" fillId="3" borderId="0" xfId="0" applyFont="1" applyFill="1" applyAlignment="1">
      <alignment horizontal="left" vertical="center"/>
    </xf>
    <xf numFmtId="0" fontId="20" fillId="0" borderId="0" xfId="0" applyFont="1" applyAlignment="1">
      <alignment vertical="center" wrapText="1"/>
    </xf>
    <xf numFmtId="0" fontId="13" fillId="0" borderId="0" xfId="0" applyFont="1" applyAlignment="1">
      <alignment vertical="center"/>
    </xf>
    <xf numFmtId="3" fontId="20" fillId="0" borderId="0" xfId="0" applyNumberFormat="1" applyFont="1" applyAlignment="1">
      <alignment horizontal="right" vertical="center"/>
    </xf>
    <xf numFmtId="0" fontId="23" fillId="0" borderId="45" xfId="0" applyFont="1" applyBorder="1" applyAlignment="1">
      <alignment vertical="center"/>
    </xf>
    <xf numFmtId="0" fontId="13" fillId="0" borderId="0" xfId="0" applyFont="1" applyAlignment="1">
      <alignment vertical="center" wrapText="1"/>
    </xf>
    <xf numFmtId="0" fontId="25" fillId="0" borderId="0" xfId="3" applyFont="1" applyAlignment="1" applyProtection="1"/>
    <xf numFmtId="3" fontId="20" fillId="0" borderId="35" xfId="0" applyNumberFormat="1" applyFont="1" applyBorder="1" applyAlignment="1">
      <alignment vertical="center"/>
    </xf>
    <xf numFmtId="3" fontId="20" fillId="0" borderId="40" xfId="0" applyNumberFormat="1" applyFont="1" applyBorder="1" applyAlignment="1">
      <alignment vertical="center"/>
    </xf>
    <xf numFmtId="3" fontId="20" fillId="0" borderId="8" xfId="0" applyNumberFormat="1" applyFont="1" applyBorder="1" applyAlignment="1">
      <alignment vertical="center"/>
    </xf>
    <xf numFmtId="3" fontId="20" fillId="7" borderId="32" xfId="0" applyNumberFormat="1" applyFont="1" applyFill="1" applyBorder="1" applyAlignment="1">
      <alignment vertical="center"/>
    </xf>
    <xf numFmtId="3" fontId="20" fillId="7" borderId="36" xfId="0" applyNumberFormat="1" applyFont="1" applyFill="1" applyBorder="1" applyAlignment="1">
      <alignment vertical="center"/>
    </xf>
    <xf numFmtId="3" fontId="20" fillId="7" borderId="24" xfId="0" applyNumberFormat="1" applyFont="1" applyFill="1" applyBorder="1" applyAlignment="1">
      <alignment vertical="center"/>
    </xf>
    <xf numFmtId="174" fontId="5" fillId="0" borderId="0" xfId="0" applyNumberFormat="1" applyFont="1" applyAlignment="1">
      <alignment vertical="center"/>
    </xf>
    <xf numFmtId="49" fontId="5" fillId="6" borderId="44" xfId="0" applyNumberFormat="1" applyFont="1" applyFill="1" applyBorder="1" applyAlignment="1">
      <alignment horizontal="left"/>
    </xf>
    <xf numFmtId="49" fontId="5" fillId="6" borderId="21" xfId="0" applyNumberFormat="1" applyFont="1" applyFill="1" applyBorder="1" applyAlignment="1">
      <alignment horizontal="left"/>
    </xf>
    <xf numFmtId="175" fontId="5" fillId="6" borderId="14" xfId="0" applyNumberFormat="1" applyFont="1" applyFill="1" applyBorder="1"/>
    <xf numFmtId="49" fontId="5" fillId="3" borderId="44" xfId="0" applyNumberFormat="1" applyFont="1" applyFill="1" applyBorder="1" applyAlignment="1">
      <alignment horizontal="left"/>
    </xf>
    <xf numFmtId="49" fontId="5" fillId="3" borderId="21" xfId="0" applyNumberFormat="1" applyFont="1" applyFill="1" applyBorder="1" applyAlignment="1">
      <alignment horizontal="left"/>
    </xf>
    <xf numFmtId="174" fontId="5" fillId="3" borderId="14" xfId="0" applyNumberFormat="1" applyFont="1" applyFill="1" applyBorder="1"/>
    <xf numFmtId="49" fontId="5" fillId="12" borderId="44" xfId="0" applyNumberFormat="1" applyFont="1" applyFill="1" applyBorder="1" applyAlignment="1">
      <alignment horizontal="left"/>
    </xf>
    <xf numFmtId="49" fontId="5" fillId="12" borderId="21" xfId="0" applyNumberFormat="1" applyFont="1" applyFill="1" applyBorder="1" applyAlignment="1">
      <alignment horizontal="left"/>
    </xf>
    <xf numFmtId="174" fontId="5" fillId="12" borderId="14" xfId="0" applyNumberFormat="1" applyFont="1" applyFill="1" applyBorder="1"/>
    <xf numFmtId="49" fontId="5" fillId="5" borderId="44" xfId="0" applyNumberFormat="1" applyFont="1" applyFill="1" applyBorder="1" applyAlignment="1">
      <alignment horizontal="left"/>
    </xf>
    <xf numFmtId="49" fontId="5" fillId="5" borderId="21" xfId="0" applyNumberFormat="1" applyFont="1" applyFill="1" applyBorder="1"/>
    <xf numFmtId="174" fontId="5" fillId="5" borderId="14" xfId="0" applyNumberFormat="1" applyFont="1" applyFill="1" applyBorder="1"/>
    <xf numFmtId="0" fontId="6" fillId="0" borderId="49" xfId="0" applyFont="1" applyBorder="1" applyAlignment="1">
      <alignment horizontal="left"/>
    </xf>
    <xf numFmtId="0" fontId="6" fillId="0" borderId="50" xfId="0" applyFont="1" applyBorder="1" applyAlignment="1">
      <alignment wrapText="1"/>
    </xf>
    <xf numFmtId="0" fontId="5" fillId="0" borderId="51" xfId="0" applyFont="1" applyBorder="1" applyAlignment="1">
      <alignment wrapText="1"/>
    </xf>
    <xf numFmtId="49" fontId="5" fillId="0" borderId="49" xfId="0" applyNumberFormat="1" applyFont="1" applyBorder="1" applyAlignment="1">
      <alignment horizontal="left"/>
    </xf>
    <xf numFmtId="174" fontId="5" fillId="0" borderId="50" xfId="0" applyNumberFormat="1" applyFont="1" applyBorder="1"/>
    <xf numFmtId="174" fontId="2" fillId="0" borderId="51" xfId="0" applyNumberFormat="1" applyFont="1" applyBorder="1"/>
    <xf numFmtId="174" fontId="2" fillId="0" borderId="50" xfId="0" applyNumberFormat="1" applyFont="1" applyBorder="1"/>
    <xf numFmtId="174" fontId="5" fillId="0" borderId="51" xfId="0" applyNumberFormat="1" applyFont="1" applyBorder="1"/>
    <xf numFmtId="0" fontId="13" fillId="3" borderId="46" xfId="0" applyFont="1" applyFill="1" applyBorder="1"/>
    <xf numFmtId="0" fontId="2" fillId="3" borderId="48" xfId="0" applyFont="1" applyFill="1" applyBorder="1"/>
    <xf numFmtId="0" fontId="13" fillId="3" borderId="21" xfId="0" applyFont="1" applyFill="1" applyBorder="1" applyAlignment="1">
      <alignment horizontal="left"/>
    </xf>
    <xf numFmtId="0" fontId="2" fillId="3" borderId="22" xfId="0" applyFont="1" applyFill="1" applyBorder="1"/>
    <xf numFmtId="174" fontId="6" fillId="14" borderId="49" xfId="0" applyNumberFormat="1" applyFont="1" applyFill="1" applyBorder="1" applyAlignment="1">
      <alignment horizontal="left"/>
    </xf>
    <xf numFmtId="0" fontId="5" fillId="14" borderId="50" xfId="0" applyFont="1" applyFill="1" applyBorder="1" applyAlignment="1">
      <alignment wrapText="1"/>
    </xf>
    <xf numFmtId="0" fontId="5" fillId="14" borderId="50" xfId="0" applyFont="1" applyFill="1" applyBorder="1"/>
    <xf numFmtId="0" fontId="2" fillId="0" borderId="51" xfId="0" applyFont="1" applyBorder="1"/>
    <xf numFmtId="0" fontId="2" fillId="14" borderId="51" xfId="0" applyFont="1" applyFill="1" applyBorder="1"/>
    <xf numFmtId="0" fontId="6" fillId="0" borderId="49" xfId="0" applyFont="1" applyBorder="1"/>
    <xf numFmtId="0" fontId="6" fillId="0" borderId="51" xfId="0" applyFont="1" applyBorder="1"/>
    <xf numFmtId="174" fontId="6" fillId="0" borderId="49" xfId="0" applyNumberFormat="1" applyFont="1" applyBorder="1" applyAlignment="1">
      <alignment horizontal="left"/>
    </xf>
    <xf numFmtId="174" fontId="5" fillId="6" borderId="52" xfId="0" applyNumberFormat="1" applyFont="1" applyFill="1" applyBorder="1" applyAlignment="1">
      <alignment horizontal="left"/>
    </xf>
    <xf numFmtId="174" fontId="5" fillId="3" borderId="25" xfId="0" applyNumberFormat="1" applyFont="1" applyFill="1" applyBorder="1" applyAlignment="1">
      <alignment horizontal="left"/>
    </xf>
    <xf numFmtId="174" fontId="5" fillId="12" borderId="25" xfId="0" applyNumberFormat="1" applyFont="1" applyFill="1" applyBorder="1" applyAlignment="1">
      <alignment horizontal="left"/>
    </xf>
    <xf numFmtId="174" fontId="5" fillId="5" borderId="25" xfId="0" applyNumberFormat="1" applyFont="1" applyFill="1" applyBorder="1" applyAlignment="1">
      <alignment horizontal="left"/>
    </xf>
    <xf numFmtId="174" fontId="5" fillId="5" borderId="53" xfId="0" applyNumberFormat="1" applyFont="1" applyFill="1" applyBorder="1" applyAlignment="1">
      <alignment horizontal="left"/>
    </xf>
    <xf numFmtId="0" fontId="5" fillId="14" borderId="49" xfId="0" applyFont="1" applyFill="1" applyBorder="1"/>
    <xf numFmtId="0" fontId="5" fillId="14" borderId="46" xfId="0" applyFont="1" applyFill="1" applyBorder="1"/>
    <xf numFmtId="0" fontId="5" fillId="14" borderId="47" xfId="0" applyFont="1" applyFill="1" applyBorder="1"/>
    <xf numFmtId="0" fontId="5" fillId="14" borderId="48" xfId="0" applyFont="1" applyFill="1" applyBorder="1"/>
    <xf numFmtId="0" fontId="5" fillId="14" borderId="44" xfId="0" applyFont="1" applyFill="1" applyBorder="1"/>
    <xf numFmtId="0" fontId="5" fillId="14" borderId="21" xfId="0" applyFont="1" applyFill="1" applyBorder="1"/>
    <xf numFmtId="174" fontId="5" fillId="0" borderId="49" xfId="0" applyNumberFormat="1" applyFont="1" applyBorder="1"/>
    <xf numFmtId="0" fontId="26" fillId="0" borderId="0" xfId="0" applyFont="1"/>
    <xf numFmtId="0" fontId="1" fillId="6" borderId="0" xfId="0" applyFont="1" applyFill="1"/>
    <xf numFmtId="49" fontId="1" fillId="6" borderId="0" xfId="0" applyNumberFormat="1" applyFont="1" applyFill="1" applyAlignment="1">
      <alignment horizontal="left" wrapText="1"/>
    </xf>
    <xf numFmtId="0" fontId="1" fillId="6" borderId="0" xfId="0" applyFont="1" applyFill="1" applyAlignment="1">
      <alignment wrapText="1"/>
    </xf>
    <xf numFmtId="0" fontId="1" fillId="6" borderId="0" xfId="0" applyFont="1" applyFill="1" applyAlignment="1">
      <alignment horizontal="left"/>
    </xf>
    <xf numFmtId="0" fontId="1" fillId="6" borderId="0" xfId="0" applyFont="1" applyFill="1" applyAlignment="1">
      <alignment horizontal="center"/>
    </xf>
    <xf numFmtId="0" fontId="6" fillId="6" borderId="0" xfId="0" applyFont="1" applyFill="1" applyAlignment="1">
      <alignment wrapText="1"/>
    </xf>
    <xf numFmtId="172" fontId="2" fillId="6" borderId="0" xfId="0" applyNumberFormat="1" applyFont="1" applyFill="1"/>
    <xf numFmtId="49" fontId="1" fillId="3" borderId="0" xfId="0" applyNumberFormat="1" applyFont="1" applyFill="1" applyAlignment="1">
      <alignment wrapText="1"/>
    </xf>
    <xf numFmtId="0" fontId="1" fillId="3" borderId="0" xfId="0" applyFont="1" applyFill="1"/>
    <xf numFmtId="0" fontId="1" fillId="3" borderId="0" xfId="0" applyFont="1" applyFill="1" applyAlignment="1">
      <alignment wrapText="1"/>
    </xf>
    <xf numFmtId="170" fontId="1" fillId="3" borderId="0" xfId="0" applyNumberFormat="1" applyFont="1" applyFill="1"/>
    <xf numFmtId="170" fontId="1" fillId="3" borderId="0" xfId="0" applyNumberFormat="1" applyFont="1" applyFill="1" applyAlignment="1">
      <alignment horizontal="center"/>
    </xf>
    <xf numFmtId="49" fontId="1" fillId="12" borderId="0" xfId="0" applyNumberFormat="1" applyFont="1" applyFill="1"/>
    <xf numFmtId="0" fontId="1" fillId="12" borderId="0" xfId="0" applyFont="1" applyFill="1"/>
    <xf numFmtId="172" fontId="1" fillId="12" borderId="0" xfId="0" applyNumberFormat="1" applyFont="1" applyFill="1"/>
    <xf numFmtId="172" fontId="1" fillId="12" borderId="0" xfId="0" applyNumberFormat="1" applyFont="1" applyFill="1" applyAlignment="1">
      <alignment wrapText="1"/>
    </xf>
    <xf numFmtId="172" fontId="1" fillId="12" borderId="0" xfId="0" applyNumberFormat="1" applyFont="1" applyFill="1" applyAlignment="1">
      <alignment horizontal="center"/>
    </xf>
    <xf numFmtId="0" fontId="1" fillId="5" borderId="0" xfId="0" applyFont="1" applyFill="1" applyAlignment="1">
      <alignment wrapText="1"/>
    </xf>
    <xf numFmtId="0" fontId="8" fillId="5" borderId="0" xfId="0" applyFont="1" applyFill="1" applyAlignment="1">
      <alignment wrapText="1"/>
    </xf>
    <xf numFmtId="172" fontId="1" fillId="5" borderId="0" xfId="0" applyNumberFormat="1" applyFont="1" applyFill="1"/>
    <xf numFmtId="172" fontId="1" fillId="5" borderId="0" xfId="0" applyNumberFormat="1" applyFont="1" applyFill="1" applyAlignment="1">
      <alignment wrapText="1"/>
    </xf>
    <xf numFmtId="172" fontId="1" fillId="5" borderId="0" xfId="0" applyNumberFormat="1" applyFont="1" applyFill="1" applyAlignment="1">
      <alignment horizontal="center"/>
    </xf>
    <xf numFmtId="172" fontId="1" fillId="11" borderId="0" xfId="0" applyNumberFormat="1" applyFont="1" applyFill="1"/>
    <xf numFmtId="172" fontId="1" fillId="11" borderId="0" xfId="0" applyNumberFormat="1" applyFont="1" applyFill="1" applyAlignment="1">
      <alignment wrapText="1"/>
    </xf>
    <xf numFmtId="172" fontId="2" fillId="11" borderId="0" xfId="1" applyNumberFormat="1" applyFont="1" applyFill="1" applyBorder="1" applyAlignment="1">
      <alignment horizontal="right"/>
    </xf>
    <xf numFmtId="172" fontId="1" fillId="7" borderId="0" xfId="0" applyNumberFormat="1" applyFont="1" applyFill="1"/>
    <xf numFmtId="172" fontId="1" fillId="7" borderId="0" xfId="0" applyNumberFormat="1" applyFont="1" applyFill="1" applyAlignment="1">
      <alignment wrapText="1"/>
    </xf>
    <xf numFmtId="172" fontId="2" fillId="7" borderId="0" xfId="1" applyNumberFormat="1" applyFont="1" applyFill="1" applyBorder="1" applyAlignment="1">
      <alignment horizontal="right"/>
    </xf>
    <xf numFmtId="0" fontId="4" fillId="0" borderId="0" xfId="3" applyFill="1" applyBorder="1" applyAlignment="1" applyProtection="1"/>
    <xf numFmtId="0" fontId="13" fillId="11" borderId="0" xfId="0" applyFont="1" applyFill="1" applyAlignment="1">
      <alignment horizontal="left" vertical="center" wrapText="1"/>
    </xf>
    <xf numFmtId="0" fontId="20" fillId="0" borderId="26" xfId="0" applyFont="1" applyBorder="1"/>
    <xf numFmtId="0" fontId="20" fillId="0" borderId="7" xfId="0" applyFont="1" applyBorder="1"/>
    <xf numFmtId="0" fontId="20" fillId="0" borderId="30" xfId="0" applyFont="1" applyBorder="1"/>
    <xf numFmtId="0" fontId="20" fillId="0" borderId="11" xfId="0" applyFont="1" applyBorder="1"/>
    <xf numFmtId="0" fontId="20" fillId="0" borderId="31" xfId="0" applyFont="1" applyBorder="1"/>
    <xf numFmtId="0" fontId="20" fillId="0" borderId="6" xfId="0" applyFont="1" applyBorder="1"/>
    <xf numFmtId="0" fontId="20" fillId="0" borderId="29" xfId="0" applyFont="1" applyBorder="1" applyAlignment="1">
      <alignment horizontal="center"/>
    </xf>
    <xf numFmtId="0" fontId="20" fillId="0" borderId="28" xfId="0" applyFont="1" applyBorder="1" applyAlignment="1">
      <alignment horizontal="center"/>
    </xf>
    <xf numFmtId="0" fontId="20" fillId="0" borderId="13" xfId="0" applyFont="1" applyBorder="1" applyAlignment="1">
      <alignment horizontal="center"/>
    </xf>
    <xf numFmtId="0" fontId="20" fillId="0" borderId="27" xfId="0" applyFont="1" applyBorder="1" applyAlignment="1">
      <alignment horizontal="left" vertical="center" wrapText="1"/>
    </xf>
    <xf numFmtId="0" fontId="20" fillId="0" borderId="28" xfId="0" applyFont="1" applyBorder="1" applyAlignment="1">
      <alignment horizontal="left" vertical="center" wrapText="1"/>
    </xf>
    <xf numFmtId="0" fontId="20" fillId="0" borderId="13" xfId="0" applyFont="1" applyBorder="1" applyAlignment="1">
      <alignment horizontal="left" vertical="center" wrapText="1"/>
    </xf>
    <xf numFmtId="174" fontId="5" fillId="0" borderId="52" xfId="0" applyNumberFormat="1" applyFont="1" applyBorder="1" applyAlignment="1">
      <alignment horizontal="center" vertical="center"/>
    </xf>
    <xf numFmtId="174" fontId="5" fillId="0" borderId="25" xfId="0" applyNumberFormat="1" applyFont="1" applyBorder="1" applyAlignment="1">
      <alignment horizontal="center" vertical="center"/>
    </xf>
    <xf numFmtId="174" fontId="5" fillId="0" borderId="53" xfId="0" applyNumberFormat="1"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center" wrapText="1"/>
    </xf>
    <xf numFmtId="172" fontId="2" fillId="0" borderId="0" xfId="0" applyNumberFormat="1" applyFont="1" applyAlignment="1">
      <alignment horizontal="center" vertical="center"/>
    </xf>
    <xf numFmtId="0" fontId="1" fillId="7" borderId="0" xfId="0" applyFont="1" applyFill="1" applyAlignment="1">
      <alignment wrapText="1"/>
    </xf>
    <xf numFmtId="0" fontId="1" fillId="11" borderId="0" xfId="0" applyFont="1" applyFill="1" applyAlignment="1">
      <alignment wrapText="1"/>
    </xf>
    <xf numFmtId="172" fontId="2" fillId="0" borderId="0" xfId="1" applyNumberFormat="1" applyFont="1" applyAlignment="1">
      <alignment horizontal="center" vertical="center"/>
    </xf>
    <xf numFmtId="0" fontId="1" fillId="0" borderId="0" xfId="0" applyFont="1" applyAlignment="1">
      <alignment horizontal="center"/>
    </xf>
  </cellXfs>
  <cellStyles count="5">
    <cellStyle name="Hinweis_Employment Schedule" xfId="2" xr:uid="{00000000-0005-0000-0000-000000000000}"/>
    <cellStyle name="Link" xfId="3" builtinId="8"/>
    <cellStyle name="Standard" xfId="0" builtinId="0"/>
    <cellStyle name="Titel_Employment Schedule" xfId="4" xr:uid="{00000000-0005-0000-0000-000003000000}"/>
    <cellStyle name="Währung" xfId="1" builtinId="4"/>
  </cellStyles>
  <dxfs count="5">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www.fin.be.ch/fin/de/index/personal/anstellungsbedingungen/gehalt/EinreihungRichtpositionsumschreibungen.html" TargetMode="External"/><Relationship Id="rId7" Type="http://schemas.openxmlformats.org/officeDocument/2006/relationships/hyperlink" Target="https://intern.unibe.ch/dienstleistungen/personal/anstellungsbedingungen/gehalt/gehaltssystem/index_ger.html" TargetMode="External"/><Relationship Id="rId2" Type="http://schemas.openxmlformats.org/officeDocument/2006/relationships/hyperlink" Target="http://www.fin.be.ch/fin/de/index/personal/anstellungsbedingungen/gehalt/Gehaltsklassentabellen.html" TargetMode="External"/><Relationship Id="rId1" Type="http://schemas.openxmlformats.org/officeDocument/2006/relationships/hyperlink" Target="https://www.unibe.ch/university/organization/executive_board_and_central_administration/administrative_director_s_office/human_resources_office/index_eng.html" TargetMode="External"/><Relationship Id="rId6" Type="http://schemas.openxmlformats.org/officeDocument/2006/relationships/hyperlink" Target="https://intern.unibe.ch/dienstleistungen/personal/formulare_und_merkblaetter/index_ger.html" TargetMode="External"/><Relationship Id="rId5" Type="http://schemas.openxmlformats.org/officeDocument/2006/relationships/hyperlink" Target="https://intern.unibe.ch/dienstleistungen/personal/anstellungsbedingungen/anstellung/anstellungsverhaeltnis/qualifikationsfunktionen/index_ger.html" TargetMode="External"/><Relationship Id="rId4" Type="http://schemas.openxmlformats.org/officeDocument/2006/relationships/hyperlink" Target="https://intern.unibe.ch/dienstleistungen/personal/anstellungsbedingungen/anstellung/anstellungsverhaeltnis/qualifikationsfunktionen/index_ge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7"/>
  <sheetViews>
    <sheetView showGridLines="0" tabSelected="1" zoomScale="110" zoomScaleNormal="110" workbookViewId="0">
      <selection activeCell="B13" sqref="B13"/>
    </sheetView>
  </sheetViews>
  <sheetFormatPr baseColWidth="10" defaultColWidth="12.625" defaultRowHeight="16" x14ac:dyDescent="0.2"/>
  <cols>
    <col min="1" max="1" width="23.75" style="17" customWidth="1"/>
    <col min="2" max="2" width="36.5" style="17" customWidth="1"/>
    <col min="3" max="8" width="14.625" style="17" customWidth="1"/>
    <col min="9" max="9" width="16.75" style="17" customWidth="1"/>
    <col min="10" max="10" width="12.625" style="17"/>
    <col min="11" max="13" width="12.625" style="17" customWidth="1"/>
    <col min="14" max="14" width="12.625" style="17"/>
    <col min="15" max="15" width="12.625" style="17" customWidth="1"/>
    <col min="16" max="16384" width="12.625" style="17"/>
  </cols>
  <sheetData>
    <row r="1" spans="1:12" ht="20" x14ac:dyDescent="0.2">
      <c r="A1" s="86" t="s">
        <v>115</v>
      </c>
      <c r="D1" s="87"/>
    </row>
    <row r="2" spans="1:12" x14ac:dyDescent="0.2">
      <c r="A2" s="88" t="s">
        <v>52</v>
      </c>
    </row>
    <row r="3" spans="1:12" x14ac:dyDescent="0.2">
      <c r="A3" s="88" t="s">
        <v>116</v>
      </c>
    </row>
    <row r="4" spans="1:12" x14ac:dyDescent="0.2">
      <c r="E4" s="89"/>
    </row>
    <row r="5" spans="1:12" ht="17" thickBot="1" x14ac:dyDescent="0.25">
      <c r="A5" s="88"/>
    </row>
    <row r="6" spans="1:12" ht="22" customHeight="1" thickBot="1" x14ac:dyDescent="0.25">
      <c r="A6" s="90">
        <f>1800000</f>
        <v>1800000</v>
      </c>
      <c r="B6" s="17" t="s">
        <v>66</v>
      </c>
    </row>
    <row r="7" spans="1:12" ht="22" customHeight="1" x14ac:dyDescent="0.2">
      <c r="B7" s="91"/>
      <c r="C7" s="92"/>
    </row>
    <row r="8" spans="1:12" ht="19" thickBot="1" x14ac:dyDescent="0.25">
      <c r="A8" s="93" t="s">
        <v>69</v>
      </c>
      <c r="B8" s="94"/>
      <c r="C8" s="94"/>
      <c r="D8" s="94"/>
      <c r="E8" s="94"/>
      <c r="F8" s="94"/>
      <c r="G8" s="94"/>
      <c r="H8" s="94"/>
      <c r="I8" s="94"/>
    </row>
    <row r="9" spans="1:12" ht="17" thickTop="1" x14ac:dyDescent="0.2">
      <c r="A9" s="245"/>
      <c r="B9" s="241" t="s">
        <v>10</v>
      </c>
      <c r="C9" s="243" t="s">
        <v>11</v>
      </c>
      <c r="D9" s="243" t="s">
        <v>12</v>
      </c>
      <c r="E9" s="243" t="s">
        <v>13</v>
      </c>
      <c r="F9" s="243" t="s">
        <v>14</v>
      </c>
      <c r="G9" s="239" t="s">
        <v>15</v>
      </c>
      <c r="H9" s="95" t="s">
        <v>16</v>
      </c>
    </row>
    <row r="10" spans="1:12" ht="17" thickBot="1" x14ac:dyDescent="0.25">
      <c r="A10" s="246"/>
      <c r="B10" s="242"/>
      <c r="C10" s="244"/>
      <c r="D10" s="244"/>
      <c r="E10" s="244"/>
      <c r="F10" s="244"/>
      <c r="G10" s="240"/>
      <c r="H10" s="96" t="s">
        <v>63</v>
      </c>
    </row>
    <row r="11" spans="1:12" ht="7" customHeight="1" thickBot="1" x14ac:dyDescent="0.25">
      <c r="A11" s="247"/>
      <c r="B11" s="97"/>
      <c r="C11" s="98"/>
      <c r="D11" s="98"/>
      <c r="E11" s="98"/>
      <c r="F11" s="98"/>
      <c r="G11" s="99"/>
      <c r="H11" s="100"/>
    </row>
    <row r="12" spans="1:12" x14ac:dyDescent="0.2">
      <c r="A12" s="248" t="s">
        <v>27</v>
      </c>
      <c r="B12" s="101" t="s">
        <v>1</v>
      </c>
      <c r="C12" s="102"/>
      <c r="D12" s="102"/>
      <c r="E12" s="102"/>
      <c r="F12" s="102"/>
      <c r="G12" s="103"/>
      <c r="H12" s="104"/>
      <c r="L12" s="84"/>
    </row>
    <row r="13" spans="1:12" ht="16" customHeight="1" x14ac:dyDescent="0.2">
      <c r="A13" s="249"/>
      <c r="B13" s="105" t="s">
        <v>70</v>
      </c>
      <c r="C13" s="106">
        <f>SUM('Employment Schedule'!C3)</f>
        <v>143853.66</v>
      </c>
      <c r="D13" s="106">
        <f>SUM('Employment Schedule'!D3)</f>
        <v>145608.06</v>
      </c>
      <c r="E13" s="106">
        <f>SUM('Employment Schedule'!E3)</f>
        <v>147362.46</v>
      </c>
      <c r="F13" s="106">
        <f>SUM('Employment Schedule'!F3)</f>
        <v>149116.86000000002</v>
      </c>
      <c r="G13" s="107">
        <f>SUM('Employment Schedule'!G3)</f>
        <v>150871.26</v>
      </c>
      <c r="H13" s="108">
        <f t="shared" ref="H13:H34" si="0">SUM(C13:G13)</f>
        <v>736812.29999999993</v>
      </c>
      <c r="I13" s="1"/>
    </row>
    <row r="14" spans="1:12" ht="16" customHeight="1" x14ac:dyDescent="0.2">
      <c r="A14" s="249"/>
      <c r="B14" s="105" t="s">
        <v>53</v>
      </c>
      <c r="C14" s="106">
        <v>0</v>
      </c>
      <c r="D14" s="106">
        <v>0</v>
      </c>
      <c r="E14" s="106">
        <v>0</v>
      </c>
      <c r="F14" s="106">
        <v>0</v>
      </c>
      <c r="G14" s="107">
        <v>0</v>
      </c>
      <c r="H14" s="108">
        <f t="shared" si="0"/>
        <v>0</v>
      </c>
    </row>
    <row r="15" spans="1:12" ht="16" customHeight="1" x14ac:dyDescent="0.2">
      <c r="A15" s="249"/>
      <c r="B15" s="105" t="s">
        <v>81</v>
      </c>
      <c r="C15" s="106">
        <f>'Employment Schedule'!C4</f>
        <v>90132</v>
      </c>
      <c r="D15" s="106">
        <f>'Employment Schedule'!D4</f>
        <v>92136</v>
      </c>
      <c r="E15" s="106">
        <f>'Employment Schedule'!E4</f>
        <v>94138</v>
      </c>
      <c r="F15" s="106">
        <f>'Employment Schedule'!F4</f>
        <v>0</v>
      </c>
      <c r="G15" s="107">
        <f>'Employment Schedule'!G4</f>
        <v>0</v>
      </c>
      <c r="H15" s="108">
        <f t="shared" si="0"/>
        <v>276406</v>
      </c>
      <c r="I15" s="1" t="s">
        <v>88</v>
      </c>
    </row>
    <row r="16" spans="1:12" ht="16" customHeight="1" x14ac:dyDescent="0.2">
      <c r="A16" s="249"/>
      <c r="B16" s="105" t="s">
        <v>82</v>
      </c>
      <c r="C16" s="106">
        <f>'Employment Schedule'!C5</f>
        <v>0</v>
      </c>
      <c r="D16" s="106">
        <f>'Employment Schedule'!D5</f>
        <v>0</v>
      </c>
      <c r="E16" s="106">
        <f>'Employment Schedule'!E5</f>
        <v>0</v>
      </c>
      <c r="F16" s="106">
        <f>'Employment Schedule'!F5</f>
        <v>0</v>
      </c>
      <c r="G16" s="107">
        <f>'Employment Schedule'!G5</f>
        <v>0</v>
      </c>
      <c r="H16" s="108">
        <f t="shared" si="0"/>
        <v>0</v>
      </c>
      <c r="I16" s="1"/>
    </row>
    <row r="17" spans="1:14" ht="16" customHeight="1" x14ac:dyDescent="0.2">
      <c r="A17" s="249"/>
      <c r="B17" s="105" t="s">
        <v>104</v>
      </c>
      <c r="C17" s="106">
        <f>'Employment Schedule'!C6</f>
        <v>0</v>
      </c>
      <c r="D17" s="106">
        <f>'Employment Schedule'!D6</f>
        <v>0</v>
      </c>
      <c r="E17" s="106">
        <f>'Employment Schedule'!E6</f>
        <v>0</v>
      </c>
      <c r="F17" s="106">
        <f>'Employment Schedule'!F6</f>
        <v>0</v>
      </c>
      <c r="G17" s="107">
        <f>'Employment Schedule'!G6</f>
        <v>0</v>
      </c>
      <c r="H17" s="108">
        <f t="shared" si="0"/>
        <v>0</v>
      </c>
      <c r="I17" s="1"/>
    </row>
    <row r="18" spans="1:14" ht="16" customHeight="1" x14ac:dyDescent="0.2">
      <c r="A18" s="249"/>
      <c r="B18" s="105" t="s">
        <v>83</v>
      </c>
      <c r="C18" s="106">
        <f>'Employment Schedule'!C7</f>
        <v>0</v>
      </c>
      <c r="D18" s="106">
        <f>'Employment Schedule'!D7</f>
        <v>107487</v>
      </c>
      <c r="E18" s="106">
        <f>'Employment Schedule'!E7</f>
        <v>109824</v>
      </c>
      <c r="F18" s="106">
        <f>'Employment Schedule'!F7</f>
        <v>109824</v>
      </c>
      <c r="G18" s="107">
        <f>'Employment Schedule'!G7</f>
        <v>109824</v>
      </c>
      <c r="H18" s="108">
        <f t="shared" si="0"/>
        <v>436959</v>
      </c>
      <c r="I18" s="1" t="s">
        <v>89</v>
      </c>
    </row>
    <row r="19" spans="1:14" ht="16" customHeight="1" x14ac:dyDescent="0.2">
      <c r="A19" s="249"/>
      <c r="B19" s="105" t="s">
        <v>84</v>
      </c>
      <c r="C19" s="106">
        <f>'Employment Schedule'!C8</f>
        <v>0</v>
      </c>
      <c r="D19" s="106">
        <f>'Employment Schedule'!D8</f>
        <v>0</v>
      </c>
      <c r="E19" s="106">
        <f>'Employment Schedule'!E8</f>
        <v>0</v>
      </c>
      <c r="F19" s="106">
        <f>'Employment Schedule'!F8</f>
        <v>0</v>
      </c>
      <c r="G19" s="107">
        <f>'Employment Schedule'!G8</f>
        <v>0</v>
      </c>
      <c r="H19" s="108">
        <f t="shared" si="0"/>
        <v>0</v>
      </c>
      <c r="I19" s="1"/>
    </row>
    <row r="20" spans="1:14" ht="16" customHeight="1" x14ac:dyDescent="0.2">
      <c r="A20" s="249"/>
      <c r="B20" s="105" t="s">
        <v>105</v>
      </c>
      <c r="C20" s="106">
        <f>'Employment Schedule'!C9</f>
        <v>0</v>
      </c>
      <c r="D20" s="106">
        <f>'Employment Schedule'!D9</f>
        <v>0</v>
      </c>
      <c r="E20" s="106">
        <f>'Employment Schedule'!E9</f>
        <v>0</v>
      </c>
      <c r="F20" s="106">
        <f>'Employment Schedule'!F9</f>
        <v>0</v>
      </c>
      <c r="G20" s="107">
        <f>'Employment Schedule'!G9</f>
        <v>0</v>
      </c>
      <c r="H20" s="108">
        <f t="shared" si="0"/>
        <v>0</v>
      </c>
      <c r="I20" s="1"/>
    </row>
    <row r="21" spans="1:14" ht="16" customHeight="1" x14ac:dyDescent="0.2">
      <c r="A21" s="249"/>
      <c r="B21" s="105" t="s">
        <v>85</v>
      </c>
      <c r="C21" s="106">
        <f>'Employment Schedule'!C10</f>
        <v>48337.9</v>
      </c>
      <c r="D21" s="106">
        <f>'Employment Schedule'!D10</f>
        <v>49868</v>
      </c>
      <c r="E21" s="106">
        <f>'Employment Schedule'!E10</f>
        <v>51300</v>
      </c>
      <c r="F21" s="106">
        <f>'Employment Schedule'!F10</f>
        <v>51300</v>
      </c>
      <c r="G21" s="107">
        <f>'Employment Schedule'!G10</f>
        <v>0</v>
      </c>
      <c r="H21" s="108">
        <f t="shared" si="0"/>
        <v>200805.9</v>
      </c>
      <c r="I21" s="1" t="s">
        <v>92</v>
      </c>
    </row>
    <row r="22" spans="1:14" ht="16" customHeight="1" x14ac:dyDescent="0.2">
      <c r="A22" s="249"/>
      <c r="B22" s="105" t="s">
        <v>86</v>
      </c>
      <c r="C22" s="106">
        <f>'Employment Schedule'!C11</f>
        <v>0</v>
      </c>
      <c r="D22" s="106">
        <f>'Employment Schedule'!D11</f>
        <v>48337.9</v>
      </c>
      <c r="E22" s="106">
        <f>'Employment Schedule'!E11</f>
        <v>49868</v>
      </c>
      <c r="F22" s="106">
        <f>'Employment Schedule'!F11</f>
        <v>51300</v>
      </c>
      <c r="G22" s="107">
        <f>'Employment Schedule'!G11</f>
        <v>51300</v>
      </c>
      <c r="H22" s="108">
        <f t="shared" si="0"/>
        <v>200805.9</v>
      </c>
      <c r="I22" s="1" t="s">
        <v>93</v>
      </c>
    </row>
    <row r="23" spans="1:14" ht="16" customHeight="1" x14ac:dyDescent="0.2">
      <c r="A23" s="249"/>
      <c r="B23" s="105" t="s">
        <v>87</v>
      </c>
      <c r="C23" s="106">
        <f>'Employment Schedule'!C12</f>
        <v>0</v>
      </c>
      <c r="D23" s="106">
        <f>'Employment Schedule'!D12</f>
        <v>0</v>
      </c>
      <c r="E23" s="106">
        <f>'Employment Schedule'!E12</f>
        <v>0</v>
      </c>
      <c r="F23" s="106">
        <f>'Employment Schedule'!F12</f>
        <v>0</v>
      </c>
      <c r="G23" s="107">
        <f>'Employment Schedule'!G12</f>
        <v>0</v>
      </c>
      <c r="H23" s="108">
        <f t="shared" si="0"/>
        <v>0</v>
      </c>
      <c r="I23" s="1"/>
      <c r="J23" s="113"/>
    </row>
    <row r="24" spans="1:14" ht="16" customHeight="1" x14ac:dyDescent="0.2">
      <c r="A24" s="249"/>
      <c r="B24" s="105" t="s">
        <v>95</v>
      </c>
      <c r="C24" s="106">
        <f>'Employment Schedule'!C13</f>
        <v>0</v>
      </c>
      <c r="D24" s="106">
        <f>'Employment Schedule'!D13</f>
        <v>0</v>
      </c>
      <c r="E24" s="106">
        <f>'Employment Schedule'!E13</f>
        <v>0</v>
      </c>
      <c r="F24" s="106">
        <f>'Employment Schedule'!F13</f>
        <v>0</v>
      </c>
      <c r="G24" s="107">
        <f>'Employment Schedule'!G13</f>
        <v>0</v>
      </c>
      <c r="H24" s="108">
        <f t="shared" si="0"/>
        <v>0</v>
      </c>
    </row>
    <row r="25" spans="1:14" ht="16" customHeight="1" thickBot="1" x14ac:dyDescent="0.25">
      <c r="A25" s="249"/>
      <c r="B25" s="109" t="s">
        <v>112</v>
      </c>
      <c r="C25" s="110">
        <v>0</v>
      </c>
      <c r="D25" s="110">
        <v>0</v>
      </c>
      <c r="E25" s="110">
        <v>0</v>
      </c>
      <c r="F25" s="110">
        <v>0</v>
      </c>
      <c r="G25" s="111">
        <v>0</v>
      </c>
      <c r="H25" s="112">
        <f t="shared" si="0"/>
        <v>0</v>
      </c>
    </row>
    <row r="26" spans="1:14" ht="16" customHeight="1" thickBot="1" x14ac:dyDescent="0.25">
      <c r="A26" s="249"/>
      <c r="B26" s="114" t="s">
        <v>94</v>
      </c>
      <c r="C26" s="115">
        <f>SUM(C13:C25)</f>
        <v>282323.56</v>
      </c>
      <c r="D26" s="115">
        <f>SUM(D13:D25)</f>
        <v>443436.96</v>
      </c>
      <c r="E26" s="115">
        <f>SUM(E13:E25)</f>
        <v>452492.45999999996</v>
      </c>
      <c r="F26" s="115">
        <f>SUM(F13:F25)</f>
        <v>361540.86</v>
      </c>
      <c r="G26" s="116">
        <f>SUM(G13:G25)</f>
        <v>311995.26</v>
      </c>
      <c r="H26" s="117">
        <f t="shared" si="0"/>
        <v>1851789.0999999999</v>
      </c>
      <c r="I26" s="1" t="s">
        <v>99</v>
      </c>
    </row>
    <row r="27" spans="1:14" ht="16" customHeight="1" thickBot="1" x14ac:dyDescent="0.25">
      <c r="A27" s="249"/>
      <c r="B27" s="136" t="s">
        <v>90</v>
      </c>
      <c r="C27" s="137">
        <f>C26/100*15</f>
        <v>42348.534</v>
      </c>
      <c r="D27" s="137">
        <f>D26/100*15</f>
        <v>66515.543999999994</v>
      </c>
      <c r="E27" s="137">
        <f>E26/100*15</f>
        <v>67873.868999999992</v>
      </c>
      <c r="F27" s="137">
        <f>F26/100*15</f>
        <v>54231.128999999994</v>
      </c>
      <c r="G27" s="138">
        <f>G26/100*15</f>
        <v>46799.289000000004</v>
      </c>
      <c r="H27" s="139">
        <f t="shared" si="0"/>
        <v>277768.36499999999</v>
      </c>
      <c r="I27" s="1" t="s">
        <v>100</v>
      </c>
    </row>
    <row r="28" spans="1:14" ht="16" customHeight="1" x14ac:dyDescent="0.2">
      <c r="A28" s="249"/>
      <c r="B28" s="152" t="s">
        <v>75</v>
      </c>
      <c r="C28" s="106">
        <v>0</v>
      </c>
      <c r="D28" s="106">
        <v>0</v>
      </c>
      <c r="E28" s="106">
        <v>0</v>
      </c>
      <c r="F28" s="106">
        <v>0</v>
      </c>
      <c r="G28" s="107">
        <v>0</v>
      </c>
      <c r="H28" s="108">
        <f t="shared" si="0"/>
        <v>0</v>
      </c>
      <c r="I28" s="1"/>
    </row>
    <row r="29" spans="1:14" ht="16" customHeight="1" x14ac:dyDescent="0.2">
      <c r="A29" s="249"/>
      <c r="B29" s="105" t="s">
        <v>110</v>
      </c>
      <c r="C29" s="106">
        <v>6000</v>
      </c>
      <c r="D29" s="106">
        <v>10000</v>
      </c>
      <c r="E29" s="106">
        <v>10000</v>
      </c>
      <c r="F29" s="106">
        <v>10000</v>
      </c>
      <c r="G29" s="107">
        <v>6000</v>
      </c>
      <c r="H29" s="108">
        <f t="shared" si="0"/>
        <v>42000</v>
      </c>
      <c r="I29" s="1" t="s">
        <v>80</v>
      </c>
    </row>
    <row r="30" spans="1:14" ht="16" customHeight="1" x14ac:dyDescent="0.2">
      <c r="A30" s="249"/>
      <c r="B30" s="105" t="s">
        <v>71</v>
      </c>
      <c r="C30" s="106">
        <v>0</v>
      </c>
      <c r="D30" s="106">
        <v>0</v>
      </c>
      <c r="E30" s="106">
        <v>0</v>
      </c>
      <c r="F30" s="106">
        <v>0</v>
      </c>
      <c r="G30" s="107">
        <v>0</v>
      </c>
      <c r="H30" s="108">
        <f t="shared" si="0"/>
        <v>0</v>
      </c>
      <c r="I30" s="1" t="s">
        <v>79</v>
      </c>
      <c r="J30" s="1"/>
      <c r="K30" s="1"/>
      <c r="L30" s="1"/>
      <c r="M30" s="1"/>
      <c r="N30" s="1"/>
    </row>
    <row r="31" spans="1:14" ht="16" customHeight="1" x14ac:dyDescent="0.2">
      <c r="A31" s="249"/>
      <c r="B31" s="105" t="s">
        <v>74</v>
      </c>
      <c r="C31" s="106">
        <v>0</v>
      </c>
      <c r="D31" s="106">
        <v>0</v>
      </c>
      <c r="E31" s="106">
        <v>0</v>
      </c>
      <c r="F31" s="106">
        <v>0</v>
      </c>
      <c r="G31" s="107">
        <v>0</v>
      </c>
      <c r="H31" s="108">
        <f t="shared" si="0"/>
        <v>0</v>
      </c>
      <c r="I31" s="1"/>
    </row>
    <row r="32" spans="1:14" ht="16" customHeight="1" x14ac:dyDescent="0.2">
      <c r="A32" s="249"/>
      <c r="B32" s="105" t="s">
        <v>72</v>
      </c>
      <c r="C32" s="106">
        <v>0</v>
      </c>
      <c r="D32" s="106">
        <v>0</v>
      </c>
      <c r="E32" s="106">
        <v>0</v>
      </c>
      <c r="F32" s="106">
        <v>0</v>
      </c>
      <c r="G32" s="107">
        <v>0</v>
      </c>
      <c r="H32" s="108">
        <f t="shared" si="0"/>
        <v>0</v>
      </c>
      <c r="I32" s="208" t="s">
        <v>113</v>
      </c>
    </row>
    <row r="33" spans="1:15" ht="16" customHeight="1" x14ac:dyDescent="0.2">
      <c r="A33" s="249"/>
      <c r="B33" s="105" t="s">
        <v>73</v>
      </c>
      <c r="C33" s="106">
        <v>0</v>
      </c>
      <c r="D33" s="106">
        <v>0</v>
      </c>
      <c r="E33" s="106">
        <v>0</v>
      </c>
      <c r="F33" s="106">
        <v>0</v>
      </c>
      <c r="G33" s="107">
        <v>0</v>
      </c>
      <c r="H33" s="108">
        <f t="shared" si="0"/>
        <v>0</v>
      </c>
      <c r="I33" s="1"/>
    </row>
    <row r="34" spans="1:15" ht="16" customHeight="1" thickBot="1" x14ac:dyDescent="0.25">
      <c r="A34" s="249"/>
      <c r="B34" s="105" t="s">
        <v>109</v>
      </c>
      <c r="C34" s="106">
        <v>0</v>
      </c>
      <c r="D34" s="106">
        <v>0</v>
      </c>
      <c r="E34" s="106">
        <v>0</v>
      </c>
      <c r="F34" s="106">
        <v>0</v>
      </c>
      <c r="G34" s="107">
        <v>0</v>
      </c>
      <c r="H34" s="108">
        <f t="shared" si="0"/>
        <v>0</v>
      </c>
      <c r="I34" s="1" t="s">
        <v>117</v>
      </c>
    </row>
    <row r="35" spans="1:15" ht="7" customHeight="1" thickBot="1" x14ac:dyDescent="0.25">
      <c r="A35" s="249"/>
      <c r="B35" s="120"/>
      <c r="C35" s="118"/>
      <c r="D35" s="118"/>
      <c r="E35" s="118"/>
      <c r="F35" s="118"/>
      <c r="G35" s="116"/>
      <c r="H35" s="119"/>
      <c r="J35" s="17" t="s">
        <v>54</v>
      </c>
    </row>
    <row r="36" spans="1:15" ht="30" customHeight="1" thickBot="1" x14ac:dyDescent="0.25">
      <c r="A36" s="250"/>
      <c r="B36" s="154" t="s">
        <v>8</v>
      </c>
      <c r="C36" s="157">
        <f>SUM(C26:C34)</f>
        <v>330672.09399999998</v>
      </c>
      <c r="D36" s="157">
        <f>SUM(D26:D34)</f>
        <v>519952.50400000002</v>
      </c>
      <c r="E36" s="157">
        <f>SUM(E26:E34)</f>
        <v>530366.32899999991</v>
      </c>
      <c r="F36" s="157">
        <f>SUM(F26:F34)</f>
        <v>425771.989</v>
      </c>
      <c r="G36" s="158">
        <f>SUM(G26:G34)</f>
        <v>364794.549</v>
      </c>
      <c r="H36" s="159">
        <f>SUM(C36:G36)</f>
        <v>2171557.4649999999</v>
      </c>
    </row>
    <row r="37" spans="1:15" ht="30" customHeight="1" thickBot="1" x14ac:dyDescent="0.25">
      <c r="A37" s="122" t="s">
        <v>108</v>
      </c>
      <c r="B37" s="123" t="s">
        <v>9</v>
      </c>
      <c r="C37" s="160">
        <f>C36</f>
        <v>330672.09399999998</v>
      </c>
      <c r="D37" s="160">
        <f>D36</f>
        <v>519952.50400000002</v>
      </c>
      <c r="E37" s="160">
        <f>E36</f>
        <v>530366.32899999991</v>
      </c>
      <c r="F37" s="160">
        <f>F36</f>
        <v>425771.989</v>
      </c>
      <c r="G37" s="161">
        <f>G36</f>
        <v>364794.549</v>
      </c>
      <c r="H37" s="162">
        <f>SUM(C37:G37)</f>
        <v>2171557.4649999999</v>
      </c>
      <c r="I37" s="163">
        <f>A6-H37</f>
        <v>-371557.46499999985</v>
      </c>
      <c r="J37" s="131" t="s">
        <v>68</v>
      </c>
      <c r="K37" s="131"/>
      <c r="L37" s="131"/>
      <c r="M37" s="18"/>
      <c r="N37" s="18"/>
      <c r="O37" s="18"/>
    </row>
    <row r="38" spans="1:15" ht="30" customHeight="1" thickTop="1" x14ac:dyDescent="0.2">
      <c r="A38" s="151"/>
      <c r="B38" s="152"/>
      <c r="C38" s="153"/>
      <c r="D38" s="153"/>
      <c r="E38" s="153"/>
      <c r="F38" s="153"/>
      <c r="G38" s="153"/>
      <c r="H38" s="153"/>
      <c r="I38" s="163">
        <f>I37/5</f>
        <v>-74311.492999999973</v>
      </c>
      <c r="J38" s="121" t="s">
        <v>34</v>
      </c>
      <c r="K38" s="18"/>
      <c r="L38" s="18"/>
      <c r="M38" s="121"/>
    </row>
    <row r="39" spans="1:15" x14ac:dyDescent="0.2">
      <c r="A39" s="151"/>
      <c r="B39" s="152"/>
      <c r="C39" s="153"/>
      <c r="D39" s="153"/>
      <c r="E39" s="153"/>
      <c r="F39" s="153"/>
      <c r="G39" s="153"/>
      <c r="H39" s="153"/>
      <c r="I39" s="124"/>
      <c r="J39" s="125"/>
      <c r="K39" s="125"/>
      <c r="L39" s="126"/>
    </row>
    <row r="40" spans="1:15" ht="43" customHeight="1" x14ac:dyDescent="0.2">
      <c r="A40" s="238" t="s">
        <v>76</v>
      </c>
      <c r="B40" s="238"/>
      <c r="C40" s="238"/>
      <c r="D40" s="238"/>
      <c r="E40" s="238"/>
      <c r="F40" s="238"/>
      <c r="G40" s="238"/>
      <c r="J40" s="125"/>
      <c r="K40" s="125"/>
      <c r="L40" s="126"/>
    </row>
    <row r="41" spans="1:15" x14ac:dyDescent="0.2">
      <c r="I41" s="127"/>
      <c r="J41" s="128"/>
      <c r="K41" s="128"/>
      <c r="L41" s="129"/>
    </row>
    <row r="42" spans="1:15" x14ac:dyDescent="0.2">
      <c r="A42" s="238" t="s">
        <v>138</v>
      </c>
      <c r="B42" s="238"/>
      <c r="C42" s="238"/>
      <c r="D42" s="238"/>
      <c r="E42" s="238"/>
      <c r="F42" s="238"/>
      <c r="G42" s="238"/>
      <c r="I42" s="127"/>
      <c r="J42" s="127"/>
      <c r="K42" s="127"/>
      <c r="L42" s="129"/>
    </row>
    <row r="43" spans="1:15" x14ac:dyDescent="0.2">
      <c r="I43" s="127"/>
      <c r="J43" s="128"/>
      <c r="K43" s="128"/>
      <c r="L43" s="129"/>
    </row>
    <row r="44" spans="1:15" ht="87" customHeight="1" x14ac:dyDescent="0.2">
      <c r="A44" s="238" t="s">
        <v>137</v>
      </c>
      <c r="B44" s="238"/>
      <c r="C44" s="238"/>
      <c r="D44" s="238"/>
      <c r="E44" s="238"/>
      <c r="F44" s="238"/>
      <c r="G44" s="238"/>
      <c r="H44" s="127"/>
      <c r="I44" s="127"/>
      <c r="J44" s="127"/>
      <c r="K44" s="127"/>
      <c r="L44" s="129"/>
    </row>
    <row r="45" spans="1:15" s="98" customFormat="1" ht="31" customHeight="1" x14ac:dyDescent="0.2">
      <c r="A45" s="17"/>
      <c r="B45" s="17"/>
      <c r="C45" s="17"/>
      <c r="D45" s="17"/>
      <c r="E45" s="17"/>
      <c r="F45" s="17"/>
      <c r="G45" s="17"/>
      <c r="H45" s="17"/>
      <c r="I45" s="17"/>
      <c r="J45" s="17"/>
      <c r="K45" s="17"/>
    </row>
    <row r="46" spans="1:15" s="98" customFormat="1" x14ac:dyDescent="0.2">
      <c r="A46" s="98" t="s">
        <v>118</v>
      </c>
      <c r="B46" s="155"/>
      <c r="C46" s="155"/>
      <c r="D46" s="155"/>
      <c r="E46" s="155"/>
      <c r="F46" s="155"/>
      <c r="G46" s="155"/>
      <c r="H46" s="17"/>
    </row>
    <row r="47" spans="1:15" s="98" customFormat="1" ht="14" x14ac:dyDescent="0.15">
      <c r="A47" s="156" t="s">
        <v>119</v>
      </c>
    </row>
    <row r="48" spans="1:15" x14ac:dyDescent="0.2">
      <c r="B48" s="130"/>
      <c r="C48" s="98"/>
      <c r="D48" s="98"/>
      <c r="E48" s="98"/>
      <c r="F48" s="98"/>
      <c r="G48" s="98"/>
      <c r="H48" s="98"/>
    </row>
    <row r="49" spans="1:8" x14ac:dyDescent="0.2">
      <c r="A49" s="1" t="s">
        <v>140</v>
      </c>
      <c r="B49" s="98"/>
      <c r="C49" s="98"/>
      <c r="D49" s="98"/>
      <c r="E49" s="98"/>
      <c r="F49" s="98"/>
      <c r="G49" s="98"/>
      <c r="H49" s="98"/>
    </row>
    <row r="51" spans="1:8" x14ac:dyDescent="0.2">
      <c r="A51" s="148" t="s">
        <v>77</v>
      </c>
    </row>
    <row r="52" spans="1:8" x14ac:dyDescent="0.2">
      <c r="A52" s="149" t="str">
        <f>IF((C36+D36+E36+F36+G36)=(H26+H27+H28+H29+H30+H31+H32+H33+H34),"OK","nicht gleich")</f>
        <v>OK</v>
      </c>
    </row>
    <row r="53" spans="1:8" x14ac:dyDescent="0.2">
      <c r="A53" s="150" t="str">
        <f>IF(C37+D37+E37+F37+G37=H36,"OK","nicht gleich")</f>
        <v>OK</v>
      </c>
    </row>
    <row r="54" spans="1:8" x14ac:dyDescent="0.2">
      <c r="A54" s="150" t="str">
        <f>IF((H26)=('Employment Schedule'!A14),"OK","nicht gleich")</f>
        <v>OK</v>
      </c>
    </row>
    <row r="55" spans="1:8" x14ac:dyDescent="0.2">
      <c r="A55" s="148" t="str">
        <f>IF((H27)=('Employment Schedule'!A16),"OK","nicht gleich")</f>
        <v>OK</v>
      </c>
    </row>
    <row r="56" spans="1:8" x14ac:dyDescent="0.2">
      <c r="A56" s="148" t="str">
        <f>IF((H26+H27)=('Employment Schedule'!A37),"OK","nicht gleich")</f>
        <v>OK</v>
      </c>
    </row>
    <row r="57" spans="1:8" x14ac:dyDescent="0.2">
      <c r="A57" s="148" t="str">
        <f>IF((H34)&lt;=(H37/5),"OK","nicht OK")</f>
        <v>OK</v>
      </c>
    </row>
  </sheetData>
  <mergeCells count="11">
    <mergeCell ref="A42:G42"/>
    <mergeCell ref="A44:G44"/>
    <mergeCell ref="A40:G40"/>
    <mergeCell ref="G9:G10"/>
    <mergeCell ref="B9:B10"/>
    <mergeCell ref="C9:C10"/>
    <mergeCell ref="D9:D10"/>
    <mergeCell ref="E9:E10"/>
    <mergeCell ref="F9:F10"/>
    <mergeCell ref="A9:A11"/>
    <mergeCell ref="A12:A36"/>
  </mergeCells>
  <phoneticPr fontId="3" type="noConversion"/>
  <conditionalFormatting sqref="A52:A54">
    <cfRule type="containsText" dxfId="4" priority="8" operator="containsText" text="nicht gleich">
      <formula>NOT(ISERROR(SEARCH("nicht gleich",A52)))</formula>
    </cfRule>
  </conditionalFormatting>
  <conditionalFormatting sqref="A55:A57">
    <cfRule type="containsText" dxfId="3" priority="7" operator="containsText" text="nicht OK">
      <formula>NOT(ISERROR(SEARCH("nicht OK",A55)))</formula>
    </cfRule>
  </conditionalFormatting>
  <conditionalFormatting sqref="I37:I38">
    <cfRule type="cellIs" dxfId="2" priority="1" operator="greaterThanOrEqual">
      <formula>0</formula>
    </cfRule>
    <cfRule type="cellIs" dxfId="1" priority="2" operator="lessThan">
      <formula>0</formula>
    </cfRule>
  </conditionalFormatting>
  <pageMargins left="0.75000000000000011" right="0.75000000000000011" top="0.984251969" bottom="0.984251969" header="0.5" footer="0.5"/>
  <pageSetup paperSize="10" scale="60" orientation="landscape" horizontalDpi="4294967292" verticalDpi="4294967292"/>
  <headerFooter alignWithMargins="0"/>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1"/>
  <sheetViews>
    <sheetView showGridLines="0" zoomScale="130" zoomScaleNormal="130" zoomScalePageLayoutView="110" workbookViewId="0">
      <selection activeCell="A23" sqref="A23"/>
    </sheetView>
  </sheetViews>
  <sheetFormatPr baseColWidth="10" defaultRowHeight="16" x14ac:dyDescent="0.2"/>
  <cols>
    <col min="1" max="1" width="14.625" customWidth="1"/>
    <col min="2" max="2" width="7" customWidth="1"/>
    <col min="3" max="3" width="13.375" customWidth="1"/>
    <col min="4" max="4" width="12.125" customWidth="1"/>
    <col min="5" max="5" width="12.375" customWidth="1"/>
    <col min="6" max="7" width="11.875" customWidth="1"/>
    <col min="8" max="8" width="3.875" customWidth="1"/>
    <col min="9" max="9" width="7.5" customWidth="1"/>
    <col min="10" max="10" width="17.625" customWidth="1"/>
    <col min="11" max="11" width="15.875" customWidth="1"/>
    <col min="12" max="12" width="4" customWidth="1"/>
    <col min="14" max="14" width="14.75" customWidth="1"/>
  </cols>
  <sheetData>
    <row r="1" spans="1:14" x14ac:dyDescent="0.2">
      <c r="A1" s="17"/>
      <c r="B1" s="17"/>
      <c r="C1" s="17"/>
      <c r="D1" s="17"/>
      <c r="E1" s="17"/>
      <c r="F1" s="17"/>
      <c r="G1" s="17"/>
      <c r="H1" s="17"/>
      <c r="I1" s="17"/>
      <c r="J1" s="17"/>
      <c r="K1" s="17"/>
      <c r="L1" s="17"/>
    </row>
    <row r="2" spans="1:14" x14ac:dyDescent="0.2">
      <c r="A2" s="193" t="s">
        <v>60</v>
      </c>
      <c r="B2" s="194" t="s">
        <v>59</v>
      </c>
      <c r="C2" s="70" t="s">
        <v>2</v>
      </c>
      <c r="D2" s="70" t="s">
        <v>3</v>
      </c>
      <c r="E2" s="70" t="s">
        <v>4</v>
      </c>
      <c r="F2" s="70" t="s">
        <v>7</v>
      </c>
      <c r="G2" s="71" t="s">
        <v>5</v>
      </c>
      <c r="H2" s="1"/>
      <c r="I2" s="176" t="s">
        <v>67</v>
      </c>
      <c r="J2" s="177"/>
      <c r="K2" s="178"/>
      <c r="L2" s="17"/>
      <c r="M2" s="184" t="s">
        <v>77</v>
      </c>
      <c r="N2" s="185"/>
    </row>
    <row r="3" spans="1:14" x14ac:dyDescent="0.2">
      <c r="A3" s="196">
        <f t="shared" ref="A3:A14" si="0">SUM(C3:G3)</f>
        <v>736812.29999999993</v>
      </c>
      <c r="B3" s="26" t="s">
        <v>0</v>
      </c>
      <c r="C3" s="27">
        <f>C19</f>
        <v>143853.66</v>
      </c>
      <c r="D3" s="28">
        <f>D19</f>
        <v>145608.06</v>
      </c>
      <c r="E3" s="28">
        <f>E19</f>
        <v>147362.46</v>
      </c>
      <c r="F3" s="28">
        <f>F19</f>
        <v>149116.86000000002</v>
      </c>
      <c r="G3" s="29">
        <f>G19</f>
        <v>150871.26</v>
      </c>
      <c r="H3" s="1"/>
      <c r="I3" s="164" t="s">
        <v>29</v>
      </c>
      <c r="J3" s="72">
        <f>'Salary Costs'!I3</f>
        <v>143853.66</v>
      </c>
      <c r="K3" s="251">
        <f>SUM(J3:J7)</f>
        <v>736812.29999999993</v>
      </c>
      <c r="L3" s="17"/>
      <c r="M3" s="186" t="str">
        <f>IF((C14+D14+E14+F14+G14)=(A3+A4+A5+A6+A7+A9+A10+A11+A12+A13),"OK","nicht gleich")</f>
        <v>OK</v>
      </c>
      <c r="N3" s="187"/>
    </row>
    <row r="4" spans="1:14" x14ac:dyDescent="0.2">
      <c r="A4" s="197">
        <f t="shared" si="0"/>
        <v>276406</v>
      </c>
      <c r="B4" s="6" t="s">
        <v>43</v>
      </c>
      <c r="C4" s="30">
        <f>C23</f>
        <v>90132</v>
      </c>
      <c r="D4" s="31">
        <f>D23</f>
        <v>92136</v>
      </c>
      <c r="E4" s="31">
        <f>E23</f>
        <v>94138</v>
      </c>
      <c r="F4" s="31">
        <v>0</v>
      </c>
      <c r="G4" s="32">
        <v>0</v>
      </c>
      <c r="H4" s="1"/>
      <c r="I4" s="164" t="s">
        <v>30</v>
      </c>
      <c r="J4" s="72">
        <f>'Salary Costs'!I4</f>
        <v>145608.06</v>
      </c>
      <c r="K4" s="252"/>
      <c r="L4" s="17"/>
    </row>
    <row r="5" spans="1:14" x14ac:dyDescent="0.2">
      <c r="A5" s="197">
        <f t="shared" si="0"/>
        <v>0</v>
      </c>
      <c r="B5" s="6" t="s">
        <v>44</v>
      </c>
      <c r="C5" s="33">
        <v>0</v>
      </c>
      <c r="D5" s="34">
        <v>0</v>
      </c>
      <c r="E5" s="34">
        <v>0</v>
      </c>
      <c r="F5" s="34">
        <v>0</v>
      </c>
      <c r="G5" s="35">
        <v>0</v>
      </c>
      <c r="H5" s="2"/>
      <c r="I5" s="164" t="s">
        <v>31</v>
      </c>
      <c r="J5" s="72">
        <f>'Salary Costs'!I5</f>
        <v>147362.46</v>
      </c>
      <c r="K5" s="252"/>
      <c r="L5" s="17"/>
    </row>
    <row r="6" spans="1:14" x14ac:dyDescent="0.2">
      <c r="A6" s="197">
        <f t="shared" si="0"/>
        <v>0</v>
      </c>
      <c r="B6" s="6" t="s">
        <v>102</v>
      </c>
      <c r="C6" s="33">
        <v>0</v>
      </c>
      <c r="D6" s="34">
        <v>0</v>
      </c>
      <c r="E6" s="34">
        <v>0</v>
      </c>
      <c r="F6" s="34">
        <v>0</v>
      </c>
      <c r="G6" s="35">
        <v>0</v>
      </c>
      <c r="H6" s="1"/>
      <c r="I6" s="164" t="s">
        <v>32</v>
      </c>
      <c r="J6" s="72">
        <f>'Salary Costs'!I6</f>
        <v>149116.86000000002</v>
      </c>
      <c r="K6" s="252"/>
      <c r="L6" s="17"/>
    </row>
    <row r="7" spans="1:14" x14ac:dyDescent="0.2">
      <c r="A7" s="198">
        <f t="shared" si="0"/>
        <v>436959</v>
      </c>
      <c r="B7" s="16" t="s">
        <v>45</v>
      </c>
      <c r="C7" s="36">
        <v>0</v>
      </c>
      <c r="D7" s="37">
        <f>D27</f>
        <v>107487</v>
      </c>
      <c r="E7" s="37">
        <f>E27</f>
        <v>109824</v>
      </c>
      <c r="F7" s="37">
        <f>F27</f>
        <v>109824</v>
      </c>
      <c r="G7" s="38">
        <f>G27</f>
        <v>109824</v>
      </c>
      <c r="H7" s="1"/>
      <c r="I7" s="165" t="s">
        <v>33</v>
      </c>
      <c r="J7" s="166">
        <f>'Salary Costs'!I7</f>
        <v>150871.26</v>
      </c>
      <c r="K7" s="253"/>
      <c r="L7" s="17"/>
    </row>
    <row r="8" spans="1:14" x14ac:dyDescent="0.2">
      <c r="A8" s="198">
        <f t="shared" si="0"/>
        <v>0</v>
      </c>
      <c r="B8" s="16" t="s">
        <v>46</v>
      </c>
      <c r="C8" s="39">
        <v>0</v>
      </c>
      <c r="D8" s="39">
        <v>0</v>
      </c>
      <c r="E8" s="39">
        <v>0</v>
      </c>
      <c r="F8" s="39">
        <v>0</v>
      </c>
      <c r="G8" s="40">
        <v>0</v>
      </c>
      <c r="H8" s="2"/>
      <c r="I8" s="1" t="s">
        <v>107</v>
      </c>
      <c r="J8" s="73"/>
      <c r="K8" s="73"/>
      <c r="L8" s="17"/>
    </row>
    <row r="9" spans="1:14" x14ac:dyDescent="0.2">
      <c r="A9" s="198">
        <f t="shared" si="0"/>
        <v>0</v>
      </c>
      <c r="B9" s="16" t="s">
        <v>103</v>
      </c>
      <c r="C9" s="39">
        <v>0</v>
      </c>
      <c r="D9" s="39">
        <v>0</v>
      </c>
      <c r="E9" s="39">
        <v>0</v>
      </c>
      <c r="F9" s="39">
        <v>0</v>
      </c>
      <c r="G9" s="40">
        <v>0</v>
      </c>
      <c r="H9" s="1"/>
      <c r="I9" s="17"/>
      <c r="J9" s="73"/>
      <c r="K9" s="73"/>
      <c r="L9" s="17"/>
    </row>
    <row r="10" spans="1:14" x14ac:dyDescent="0.2">
      <c r="A10" s="199">
        <f t="shared" si="0"/>
        <v>200805.9</v>
      </c>
      <c r="B10" s="7" t="s">
        <v>23</v>
      </c>
      <c r="C10" s="60">
        <f>C31</f>
        <v>48337.9</v>
      </c>
      <c r="D10" s="42">
        <f>D31</f>
        <v>49868</v>
      </c>
      <c r="E10" s="42">
        <f>E31</f>
        <v>51300</v>
      </c>
      <c r="F10" s="42">
        <f>F31</f>
        <v>51300</v>
      </c>
      <c r="G10" s="43">
        <v>0</v>
      </c>
      <c r="H10" s="1"/>
      <c r="I10" s="179" t="s">
        <v>58</v>
      </c>
      <c r="J10" s="180"/>
      <c r="K10" s="181"/>
      <c r="L10" s="17"/>
    </row>
    <row r="11" spans="1:14" x14ac:dyDescent="0.2">
      <c r="A11" s="199">
        <f t="shared" si="0"/>
        <v>200805.9</v>
      </c>
      <c r="B11" s="7" t="s">
        <v>24</v>
      </c>
      <c r="C11" s="44">
        <v>0</v>
      </c>
      <c r="D11" s="44">
        <f>C31</f>
        <v>48337.9</v>
      </c>
      <c r="E11" s="44">
        <f>D31</f>
        <v>49868</v>
      </c>
      <c r="F11" s="44">
        <f>E31</f>
        <v>51300</v>
      </c>
      <c r="G11" s="45">
        <f>F31</f>
        <v>51300</v>
      </c>
      <c r="H11" s="1"/>
      <c r="I11" s="167" t="s">
        <v>18</v>
      </c>
      <c r="J11" s="33">
        <f>'Salary Costs'!C11</f>
        <v>90132</v>
      </c>
      <c r="K11" s="252">
        <f>SUM(J11:J15)</f>
        <v>483043</v>
      </c>
      <c r="L11" s="17"/>
    </row>
    <row r="12" spans="1:14" x14ac:dyDescent="0.2">
      <c r="A12" s="199">
        <f t="shared" si="0"/>
        <v>0</v>
      </c>
      <c r="B12" s="7" t="s">
        <v>25</v>
      </c>
      <c r="C12" s="46">
        <v>0</v>
      </c>
      <c r="D12" s="46">
        <v>0</v>
      </c>
      <c r="E12" s="46">
        <v>0</v>
      </c>
      <c r="F12" s="46">
        <v>0</v>
      </c>
      <c r="G12" s="47">
        <v>0</v>
      </c>
      <c r="H12" s="1"/>
      <c r="I12" s="167" t="s">
        <v>19</v>
      </c>
      <c r="J12" s="33">
        <f>'Salary Costs'!C12</f>
        <v>92136</v>
      </c>
      <c r="K12" s="252"/>
      <c r="L12" s="17"/>
    </row>
    <row r="13" spans="1:14" x14ac:dyDescent="0.2">
      <c r="A13" s="200">
        <f t="shared" si="0"/>
        <v>0</v>
      </c>
      <c r="B13" s="7" t="s">
        <v>26</v>
      </c>
      <c r="C13" s="46">
        <v>0</v>
      </c>
      <c r="D13" s="46">
        <v>0</v>
      </c>
      <c r="E13" s="46">
        <v>0</v>
      </c>
      <c r="F13" s="46">
        <v>0</v>
      </c>
      <c r="G13" s="47">
        <v>0</v>
      </c>
      <c r="H13" s="1"/>
      <c r="I13" s="167" t="s">
        <v>20</v>
      </c>
      <c r="J13" s="33">
        <f>'Salary Costs'!C13</f>
        <v>94138</v>
      </c>
      <c r="K13" s="252"/>
      <c r="L13" s="17"/>
    </row>
    <row r="14" spans="1:14" x14ac:dyDescent="0.2">
      <c r="A14" s="195">
        <f t="shared" si="0"/>
        <v>1851789.0999999999</v>
      </c>
      <c r="B14" s="191"/>
      <c r="C14" s="207">
        <f>SUM(C3:C13)</f>
        <v>282323.56</v>
      </c>
      <c r="D14" s="180">
        <f>SUM(D3:D13)</f>
        <v>443436.96</v>
      </c>
      <c r="E14" s="180">
        <f>SUM(E3:E13)</f>
        <v>452492.45999999996</v>
      </c>
      <c r="F14" s="180">
        <f>SUM(F3:F13)</f>
        <v>361540.86</v>
      </c>
      <c r="G14" s="183">
        <f>SUM(G3:G13)</f>
        <v>311995.26</v>
      </c>
      <c r="H14" s="69"/>
      <c r="I14" s="167" t="s">
        <v>21</v>
      </c>
      <c r="J14" s="33">
        <f>'Salary Costs'!C14</f>
        <v>102150</v>
      </c>
      <c r="K14" s="252"/>
      <c r="L14" s="17"/>
    </row>
    <row r="15" spans="1:14" x14ac:dyDescent="0.2">
      <c r="H15" s="15"/>
      <c r="I15" s="168" t="s">
        <v>22</v>
      </c>
      <c r="J15" s="169">
        <f>'Salary Costs'!C15</f>
        <v>104487</v>
      </c>
      <c r="K15" s="253"/>
      <c r="L15" s="17"/>
    </row>
    <row r="16" spans="1:14" x14ac:dyDescent="0.2">
      <c r="A16" s="188">
        <f>A14/100*15</f>
        <v>277768.36499999999</v>
      </c>
      <c r="B16" s="189"/>
      <c r="C16" s="201" t="s">
        <v>91</v>
      </c>
      <c r="D16" s="190"/>
      <c r="E16" s="190"/>
      <c r="F16" s="192"/>
      <c r="G16" s="17"/>
      <c r="H16" s="3"/>
      <c r="I16" s="17"/>
      <c r="J16" s="73"/>
      <c r="K16" s="64"/>
      <c r="L16" s="17"/>
    </row>
    <row r="17" spans="1:12" x14ac:dyDescent="0.2">
      <c r="F17" s="41"/>
      <c r="G17" s="41"/>
      <c r="H17" s="17"/>
      <c r="I17" s="17"/>
      <c r="J17" s="73"/>
      <c r="K17" s="73"/>
      <c r="L17" s="17"/>
    </row>
    <row r="18" spans="1:12" x14ac:dyDescent="0.2">
      <c r="A18" s="48"/>
      <c r="B18" s="2"/>
      <c r="C18" s="48" t="s">
        <v>78</v>
      </c>
      <c r="D18" s="73"/>
      <c r="E18" s="73"/>
      <c r="F18" s="73"/>
      <c r="G18" s="73"/>
      <c r="H18" s="17"/>
      <c r="I18" s="179" t="s">
        <v>61</v>
      </c>
      <c r="J18" s="182"/>
      <c r="K18" s="181"/>
      <c r="L18" s="17"/>
    </row>
    <row r="19" spans="1:12" x14ac:dyDescent="0.2">
      <c r="A19" s="17"/>
      <c r="B19" s="17"/>
      <c r="C19" s="27">
        <f>J3</f>
        <v>143853.66</v>
      </c>
      <c r="D19" s="28">
        <f>J4</f>
        <v>145608.06</v>
      </c>
      <c r="E19" s="28">
        <f>J5</f>
        <v>147362.46</v>
      </c>
      <c r="F19" s="28">
        <f>J6</f>
        <v>149116.86000000002</v>
      </c>
      <c r="G19" s="29">
        <f>J7</f>
        <v>150871.26</v>
      </c>
      <c r="H19" s="17"/>
      <c r="I19" s="170" t="s">
        <v>18</v>
      </c>
      <c r="J19" s="39">
        <f>'Salary Costs'!C18</f>
        <v>105150</v>
      </c>
      <c r="K19" s="251">
        <f>SUM(J19:J23)</f>
        <v>542109</v>
      </c>
      <c r="L19" s="17"/>
    </row>
    <row r="20" spans="1:12" x14ac:dyDescent="0.2">
      <c r="A20" s="17"/>
      <c r="B20" s="17"/>
      <c r="C20" s="49" t="s">
        <v>18</v>
      </c>
      <c r="D20" s="50" t="s">
        <v>19</v>
      </c>
      <c r="E20" s="50" t="s">
        <v>20</v>
      </c>
      <c r="F20" s="50" t="s">
        <v>21</v>
      </c>
      <c r="G20" s="51" t="s">
        <v>22</v>
      </c>
      <c r="H20" s="17"/>
      <c r="I20" s="170" t="s">
        <v>19</v>
      </c>
      <c r="J20" s="39">
        <f>'Salary Costs'!C19</f>
        <v>107487</v>
      </c>
      <c r="K20" s="252"/>
      <c r="L20" s="17"/>
    </row>
    <row r="21" spans="1:12" x14ac:dyDescent="0.2">
      <c r="A21" s="17"/>
      <c r="B21" s="17"/>
      <c r="C21" s="73"/>
      <c r="D21" s="73"/>
      <c r="E21" s="73"/>
      <c r="F21" s="73"/>
      <c r="G21" s="73"/>
      <c r="H21" s="17"/>
      <c r="I21" s="170" t="s">
        <v>20</v>
      </c>
      <c r="J21" s="39">
        <f>'Salary Costs'!C20</f>
        <v>109824</v>
      </c>
      <c r="K21" s="252"/>
      <c r="L21" s="17"/>
    </row>
    <row r="22" spans="1:12" x14ac:dyDescent="0.2">
      <c r="A22" s="17"/>
      <c r="B22" s="17"/>
      <c r="C22" s="48" t="s">
        <v>48</v>
      </c>
      <c r="D22" s="41"/>
      <c r="E22" s="41"/>
      <c r="F22" s="41"/>
      <c r="G22" s="73"/>
      <c r="H22" s="17"/>
      <c r="I22" s="170" t="s">
        <v>21</v>
      </c>
      <c r="J22" s="39">
        <f>'Salary Costs'!C21</f>
        <v>109824</v>
      </c>
      <c r="K22" s="252"/>
      <c r="L22" s="17"/>
    </row>
    <row r="23" spans="1:12" x14ac:dyDescent="0.2">
      <c r="A23" s="17"/>
      <c r="B23" s="17"/>
      <c r="C23" s="30">
        <f>J11</f>
        <v>90132</v>
      </c>
      <c r="D23" s="31">
        <f>J12</f>
        <v>92136</v>
      </c>
      <c r="E23" s="31">
        <f>J13</f>
        <v>94138</v>
      </c>
      <c r="F23" s="31">
        <f>J14</f>
        <v>102150</v>
      </c>
      <c r="G23" s="32">
        <f>J15</f>
        <v>104487</v>
      </c>
      <c r="H23" s="17"/>
      <c r="I23" s="171" t="s">
        <v>22</v>
      </c>
      <c r="J23" s="172">
        <f>'Salary Costs'!C22</f>
        <v>109824</v>
      </c>
      <c r="K23" s="253"/>
      <c r="L23" s="17"/>
    </row>
    <row r="24" spans="1:12" x14ac:dyDescent="0.2">
      <c r="A24" s="17"/>
      <c r="B24" s="17"/>
      <c r="C24" s="52" t="s">
        <v>18</v>
      </c>
      <c r="D24" s="53" t="s">
        <v>19</v>
      </c>
      <c r="E24" s="53" t="s">
        <v>20</v>
      </c>
      <c r="F24" s="53" t="s">
        <v>21</v>
      </c>
      <c r="G24" s="54" t="s">
        <v>22</v>
      </c>
      <c r="H24" s="17"/>
      <c r="I24" s="17"/>
      <c r="J24" s="73"/>
      <c r="K24" s="64"/>
      <c r="L24" s="17"/>
    </row>
    <row r="25" spans="1:12" x14ac:dyDescent="0.2">
      <c r="A25" s="17"/>
      <c r="B25" s="17"/>
      <c r="C25" s="55"/>
      <c r="D25" s="55"/>
      <c r="E25" s="55"/>
      <c r="F25" s="55"/>
      <c r="G25" s="55"/>
      <c r="H25" s="17"/>
      <c r="I25" s="17"/>
      <c r="J25" s="73"/>
      <c r="K25" s="73"/>
      <c r="L25" s="17"/>
    </row>
    <row r="26" spans="1:12" x14ac:dyDescent="0.2">
      <c r="A26" s="17"/>
      <c r="B26" s="17"/>
      <c r="C26" s="48" t="s">
        <v>49</v>
      </c>
      <c r="D26" s="41"/>
      <c r="E26" s="41"/>
      <c r="F26" s="41"/>
      <c r="G26" s="73"/>
      <c r="H26" s="17"/>
      <c r="I26" s="179" t="s">
        <v>62</v>
      </c>
      <c r="J26" s="180"/>
      <c r="K26" s="183"/>
      <c r="L26" s="17"/>
    </row>
    <row r="27" spans="1:12" x14ac:dyDescent="0.2">
      <c r="A27" s="17"/>
      <c r="B27" s="17"/>
      <c r="C27" s="36">
        <f>J19</f>
        <v>105150</v>
      </c>
      <c r="D27" s="37">
        <f>J20</f>
        <v>107487</v>
      </c>
      <c r="E27" s="37">
        <f>J21</f>
        <v>109824</v>
      </c>
      <c r="F27" s="37">
        <f>J22</f>
        <v>109824</v>
      </c>
      <c r="G27" s="38">
        <f>J23</f>
        <v>109824</v>
      </c>
      <c r="H27" s="17"/>
      <c r="I27" s="173" t="s">
        <v>18</v>
      </c>
      <c r="J27" s="46">
        <f>'Salary Costs'!C26</f>
        <v>48337.9</v>
      </c>
      <c r="K27" s="251">
        <f>SUM(J27:J30)</f>
        <v>200805.9</v>
      </c>
      <c r="L27" s="17"/>
    </row>
    <row r="28" spans="1:12" x14ac:dyDescent="0.2">
      <c r="A28" s="17"/>
      <c r="B28" s="17"/>
      <c r="C28" s="56" t="s">
        <v>18</v>
      </c>
      <c r="D28" s="57" t="s">
        <v>19</v>
      </c>
      <c r="E28" s="57" t="s">
        <v>20</v>
      </c>
      <c r="F28" s="57" t="s">
        <v>21</v>
      </c>
      <c r="G28" s="58" t="s">
        <v>22</v>
      </c>
      <c r="H28" s="17"/>
      <c r="I28" s="173" t="s">
        <v>19</v>
      </c>
      <c r="J28" s="46">
        <f>'Salary Costs'!C27</f>
        <v>49868</v>
      </c>
      <c r="K28" s="252"/>
      <c r="L28" s="17"/>
    </row>
    <row r="29" spans="1:12" x14ac:dyDescent="0.2">
      <c r="A29" s="17"/>
      <c r="B29" s="17"/>
      <c r="C29" s="55"/>
      <c r="D29" s="55"/>
      <c r="E29" s="55"/>
      <c r="F29" s="55"/>
      <c r="G29" s="55"/>
      <c r="H29" s="17"/>
      <c r="I29" s="173" t="s">
        <v>20</v>
      </c>
      <c r="J29" s="46">
        <f>'Salary Costs'!C28</f>
        <v>51300</v>
      </c>
      <c r="K29" s="252"/>
      <c r="L29" s="17"/>
    </row>
    <row r="30" spans="1:12" x14ac:dyDescent="0.2">
      <c r="A30" s="17"/>
      <c r="B30" s="17"/>
      <c r="C30" s="59" t="s">
        <v>50</v>
      </c>
      <c r="D30" s="59"/>
      <c r="E30" s="73"/>
      <c r="F30" s="73"/>
      <c r="G30" s="73"/>
      <c r="H30" s="17"/>
      <c r="I30" s="174" t="s">
        <v>21</v>
      </c>
      <c r="J30" s="175">
        <f>'Salary Costs'!C29</f>
        <v>51300</v>
      </c>
      <c r="K30" s="253"/>
      <c r="L30" s="17"/>
    </row>
    <row r="31" spans="1:12" x14ac:dyDescent="0.2">
      <c r="A31" s="17"/>
      <c r="B31" s="17"/>
      <c r="C31" s="60">
        <f>J27</f>
        <v>48337.9</v>
      </c>
      <c r="D31" s="42">
        <f>J28</f>
        <v>49868</v>
      </c>
      <c r="E31" s="42">
        <f>J29</f>
        <v>51300</v>
      </c>
      <c r="F31" s="43">
        <f>J30</f>
        <v>51300</v>
      </c>
      <c r="G31" s="17"/>
      <c r="H31" s="17"/>
      <c r="I31" s="1"/>
      <c r="J31" s="1"/>
      <c r="K31" s="1"/>
      <c r="L31" s="17"/>
    </row>
    <row r="32" spans="1:12" x14ac:dyDescent="0.2">
      <c r="A32" s="74"/>
      <c r="B32" s="17"/>
      <c r="C32" s="61" t="s">
        <v>18</v>
      </c>
      <c r="D32" s="62" t="s">
        <v>19</v>
      </c>
      <c r="E32" s="62" t="s">
        <v>20</v>
      </c>
      <c r="F32" s="63" t="s">
        <v>21</v>
      </c>
      <c r="G32" s="17"/>
      <c r="H32" s="17"/>
      <c r="I32" s="17"/>
      <c r="J32" s="17"/>
      <c r="K32" s="17"/>
      <c r="L32" s="17"/>
    </row>
    <row r="33" spans="1:12" x14ac:dyDescent="0.2">
      <c r="A33" s="17"/>
      <c r="B33" s="17"/>
      <c r="H33" s="17"/>
      <c r="I33" s="17"/>
      <c r="J33" s="17"/>
      <c r="K33" s="17"/>
      <c r="L33" s="17"/>
    </row>
    <row r="34" spans="1:12" x14ac:dyDescent="0.2">
      <c r="A34" s="17"/>
      <c r="B34" s="17"/>
      <c r="H34" s="17"/>
      <c r="I34" s="17"/>
      <c r="J34" s="17"/>
      <c r="K34" s="17"/>
      <c r="L34" s="17"/>
    </row>
    <row r="35" spans="1:12" x14ac:dyDescent="0.2">
      <c r="A35" s="141">
        <f>A14</f>
        <v>1851789.0999999999</v>
      </c>
      <c r="B35" s="142"/>
      <c r="C35" s="202" t="s">
        <v>96</v>
      </c>
      <c r="D35" s="203"/>
      <c r="E35" s="204"/>
      <c r="F35" s="73"/>
      <c r="G35" s="73"/>
      <c r="H35" s="17"/>
      <c r="I35" s="17"/>
      <c r="J35" s="17"/>
      <c r="K35" s="17"/>
      <c r="L35" s="17"/>
    </row>
    <row r="36" spans="1:12" x14ac:dyDescent="0.2">
      <c r="A36" s="143">
        <f>A16</f>
        <v>277768.36499999999</v>
      </c>
      <c r="B36" s="140"/>
      <c r="C36" s="205" t="s">
        <v>97</v>
      </c>
      <c r="D36" s="140"/>
      <c r="E36" s="144"/>
      <c r="F36" s="17"/>
      <c r="G36" s="17"/>
      <c r="H36" s="17"/>
      <c r="K36" s="17"/>
      <c r="L36" s="17"/>
    </row>
    <row r="37" spans="1:12" x14ac:dyDescent="0.2">
      <c r="A37" s="145">
        <f>SUM(A35:A36)</f>
        <v>2129557.4649999999</v>
      </c>
      <c r="B37" s="146"/>
      <c r="C37" s="206" t="s">
        <v>98</v>
      </c>
      <c r="D37" s="146"/>
      <c r="E37" s="147"/>
      <c r="F37" s="1"/>
      <c r="G37" s="17"/>
      <c r="H37" s="17"/>
      <c r="K37" s="17"/>
      <c r="L37" s="17"/>
    </row>
    <row r="38" spans="1:12" x14ac:dyDescent="0.2">
      <c r="H38" s="17"/>
      <c r="I38" s="17"/>
      <c r="J38" s="17"/>
      <c r="K38" s="17"/>
      <c r="L38" s="17"/>
    </row>
    <row r="39" spans="1:12" x14ac:dyDescent="0.2">
      <c r="H39" s="17"/>
      <c r="I39" s="17"/>
      <c r="J39" s="17"/>
      <c r="K39" s="17"/>
      <c r="L39" s="17"/>
    </row>
    <row r="41" spans="1:12" x14ac:dyDescent="0.2">
      <c r="A41" s="17"/>
      <c r="B41" s="17"/>
      <c r="C41" s="17"/>
      <c r="D41" s="17"/>
      <c r="E41" s="17"/>
      <c r="F41" s="17"/>
      <c r="G41" s="17"/>
    </row>
  </sheetData>
  <mergeCells count="4">
    <mergeCell ref="K3:K7"/>
    <mergeCell ref="K11:K15"/>
    <mergeCell ref="K19:K23"/>
    <mergeCell ref="K27:K30"/>
  </mergeCells>
  <conditionalFormatting sqref="M3:N3">
    <cfRule type="containsText" dxfId="0" priority="1" operator="containsText" text="nicht gleich">
      <formula>NOT(ISERROR(SEARCH("nicht gleich",M3)))</formula>
    </cfRule>
  </conditionalFormatting>
  <pageMargins left="0.75000000000000011" right="0.75000000000000011" top="0.984251969" bottom="0.984251969" header="0.5" footer="0.5"/>
  <pageSetup paperSize="10" scale="59" orientation="landscape"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69"/>
  <sheetViews>
    <sheetView showGridLines="0" zoomScale="110" zoomScaleNormal="110" workbookViewId="0">
      <selection activeCell="I2" sqref="I2"/>
    </sheetView>
  </sheetViews>
  <sheetFormatPr baseColWidth="10" defaultRowHeight="16" x14ac:dyDescent="0.2"/>
  <cols>
    <col min="1" max="1" width="22.875" customWidth="1"/>
    <col min="2" max="2" width="10.875" customWidth="1"/>
    <col min="3" max="3" width="13.75" customWidth="1"/>
    <col min="4" max="4" width="21.125" customWidth="1"/>
    <col min="5" max="5" width="2.875" hidden="1" customWidth="1"/>
    <col min="6" max="6" width="16.875" customWidth="1"/>
    <col min="7" max="7" width="14.5" customWidth="1"/>
    <col min="8" max="8" width="11.75" customWidth="1"/>
    <col min="9" max="9" width="13.375" customWidth="1"/>
    <col min="10" max="10" width="14.875" customWidth="1"/>
    <col min="11" max="12" width="13.375" customWidth="1"/>
    <col min="13" max="13" width="15" customWidth="1"/>
    <col min="14" max="14" width="15.875" customWidth="1"/>
  </cols>
  <sheetData>
    <row r="1" spans="1:16" ht="23" customHeight="1" x14ac:dyDescent="0.2">
      <c r="A1" s="3" t="s">
        <v>139</v>
      </c>
      <c r="B1" s="17"/>
      <c r="C1" s="17"/>
      <c r="D1" s="25"/>
      <c r="E1" s="17"/>
      <c r="F1" s="17"/>
      <c r="G1" s="22"/>
      <c r="H1" s="23" t="s">
        <v>35</v>
      </c>
      <c r="I1" s="24">
        <v>1</v>
      </c>
      <c r="J1" s="17"/>
      <c r="K1" s="17"/>
      <c r="L1" s="17"/>
      <c r="M1" s="17"/>
      <c r="N1" s="17"/>
      <c r="O1" s="17"/>
      <c r="P1" s="17"/>
    </row>
    <row r="2" spans="1:16" s="3" customFormat="1" ht="45" customHeight="1" x14ac:dyDescent="0.2">
      <c r="A2" s="209" t="s">
        <v>120</v>
      </c>
      <c r="B2" s="209"/>
      <c r="C2" s="209" t="s">
        <v>6</v>
      </c>
      <c r="D2" s="210" t="s">
        <v>57</v>
      </c>
      <c r="E2" s="211" t="s">
        <v>56</v>
      </c>
      <c r="F2" s="212" t="s">
        <v>37</v>
      </c>
      <c r="G2" s="213" t="s">
        <v>17</v>
      </c>
      <c r="H2" s="260"/>
      <c r="I2" s="214" t="s">
        <v>106</v>
      </c>
      <c r="J2" s="212" t="s">
        <v>37</v>
      </c>
      <c r="K2" s="213" t="s">
        <v>17</v>
      </c>
    </row>
    <row r="3" spans="1:16" x14ac:dyDescent="0.2">
      <c r="A3" s="17" t="s">
        <v>131</v>
      </c>
      <c r="B3" s="75"/>
      <c r="C3" s="135">
        <f>141033*1.02</f>
        <v>143853.66</v>
      </c>
      <c r="D3" s="20">
        <f>C3*1.15</f>
        <v>165431.709</v>
      </c>
      <c r="E3" s="19" t="e">
        <f>#REF!</f>
        <v>#REF!</v>
      </c>
      <c r="F3" s="256">
        <f>(SUM(D3:D7)/5)</f>
        <v>169466.829</v>
      </c>
      <c r="G3" s="256">
        <f>SUM(D3:D7)</f>
        <v>847334.14500000002</v>
      </c>
      <c r="H3" s="260"/>
      <c r="I3" s="215">
        <f>C3*$I$1</f>
        <v>143853.66</v>
      </c>
      <c r="J3" s="256">
        <f>(SUM(I3:I7)/5)</f>
        <v>147362.46</v>
      </c>
      <c r="K3" s="256">
        <f>SUM(I3:I7)</f>
        <v>736812.29999999993</v>
      </c>
      <c r="M3" s="17"/>
      <c r="N3" s="17"/>
      <c r="O3" s="17"/>
      <c r="P3" s="17"/>
    </row>
    <row r="4" spans="1:16" x14ac:dyDescent="0.2">
      <c r="A4" s="17" t="s">
        <v>132</v>
      </c>
      <c r="B4" s="75"/>
      <c r="C4" s="135">
        <f>142753*1.02</f>
        <v>145608.06</v>
      </c>
      <c r="D4" s="20">
        <f>C4*1.15</f>
        <v>167449.26899999997</v>
      </c>
      <c r="E4" s="19" t="e">
        <f>#REF!</f>
        <v>#REF!</v>
      </c>
      <c r="F4" s="256"/>
      <c r="G4" s="256"/>
      <c r="H4" s="260"/>
      <c r="I4" s="215">
        <f>C4*$I$1</f>
        <v>145608.06</v>
      </c>
      <c r="J4" s="256"/>
      <c r="K4" s="256"/>
      <c r="M4" s="17"/>
      <c r="N4" s="17"/>
      <c r="O4" s="17"/>
      <c r="P4" s="17"/>
    </row>
    <row r="5" spans="1:16" x14ac:dyDescent="0.2">
      <c r="A5" s="17" t="s">
        <v>133</v>
      </c>
      <c r="B5" s="75"/>
      <c r="C5" s="135">
        <f>144473*1.02</f>
        <v>147362.46</v>
      </c>
      <c r="D5" s="20">
        <f>C5*1.15</f>
        <v>169466.82899999997</v>
      </c>
      <c r="E5" s="19" t="e">
        <f>#REF!</f>
        <v>#REF!</v>
      </c>
      <c r="F5" s="256"/>
      <c r="G5" s="256"/>
      <c r="H5" s="260"/>
      <c r="I5" s="215">
        <f>C5*$I$1</f>
        <v>147362.46</v>
      </c>
      <c r="J5" s="256"/>
      <c r="K5" s="256"/>
      <c r="M5" s="17"/>
      <c r="N5" s="17"/>
      <c r="O5" s="17"/>
      <c r="P5" s="17"/>
    </row>
    <row r="6" spans="1:16" x14ac:dyDescent="0.2">
      <c r="A6" s="17" t="s">
        <v>134</v>
      </c>
      <c r="B6" s="75"/>
      <c r="C6" s="135">
        <f>146193*1.02</f>
        <v>149116.86000000002</v>
      </c>
      <c r="D6" s="20">
        <f>C6*1.15</f>
        <v>171484.389</v>
      </c>
      <c r="E6" s="19" t="e">
        <f>#REF!</f>
        <v>#REF!</v>
      </c>
      <c r="F6" s="256"/>
      <c r="G6" s="256"/>
      <c r="H6" s="260"/>
      <c r="I6" s="215">
        <f>C6*$I$1</f>
        <v>149116.86000000002</v>
      </c>
      <c r="J6" s="256"/>
      <c r="K6" s="256"/>
      <c r="M6" s="17"/>
      <c r="N6" s="17"/>
      <c r="O6" s="17"/>
      <c r="P6" s="17"/>
    </row>
    <row r="7" spans="1:16" x14ac:dyDescent="0.2">
      <c r="A7" s="17" t="s">
        <v>135</v>
      </c>
      <c r="B7" s="75"/>
      <c r="C7" s="135">
        <f>147913*1.02</f>
        <v>150871.26</v>
      </c>
      <c r="D7" s="20">
        <f>C7*1.15</f>
        <v>173501.94899999999</v>
      </c>
      <c r="E7" s="19" t="e">
        <f>#REF!</f>
        <v>#REF!</v>
      </c>
      <c r="F7" s="256"/>
      <c r="G7" s="256"/>
      <c r="H7" s="260"/>
      <c r="I7" s="215">
        <f>C7*$I$1</f>
        <v>150871.26</v>
      </c>
      <c r="J7" s="256"/>
      <c r="K7" s="256"/>
      <c r="M7" s="17"/>
      <c r="N7" s="17"/>
      <c r="O7" s="17"/>
      <c r="P7" s="17"/>
    </row>
    <row r="8" spans="1:16" x14ac:dyDescent="0.2">
      <c r="A8" s="17" t="s">
        <v>121</v>
      </c>
      <c r="B8" s="76"/>
      <c r="C8" s="10"/>
      <c r="D8" s="10"/>
      <c r="E8" s="10"/>
      <c r="F8" s="77"/>
      <c r="G8" s="78"/>
      <c r="H8" s="260"/>
      <c r="I8" s="79"/>
      <c r="J8" s="79"/>
      <c r="K8" s="79"/>
      <c r="L8" s="80"/>
      <c r="M8" s="17"/>
      <c r="N8" s="17"/>
      <c r="O8" s="17"/>
      <c r="P8" s="17"/>
    </row>
    <row r="9" spans="1:16" x14ac:dyDescent="0.2">
      <c r="A9" s="17"/>
      <c r="B9" s="76"/>
      <c r="C9" s="10"/>
      <c r="D9" s="10"/>
      <c r="E9" s="10"/>
      <c r="F9" s="77"/>
      <c r="G9" s="78"/>
      <c r="H9" s="260"/>
      <c r="I9" s="79"/>
      <c r="J9" s="79"/>
      <c r="K9" s="79"/>
      <c r="L9" s="80"/>
      <c r="M9" s="17"/>
      <c r="N9" s="17"/>
      <c r="O9" s="17"/>
      <c r="P9" s="17"/>
    </row>
    <row r="10" spans="1:16" s="3" customFormat="1" ht="43" customHeight="1" x14ac:dyDescent="0.2">
      <c r="A10" s="216" t="s">
        <v>122</v>
      </c>
      <c r="B10" s="217"/>
      <c r="C10" s="217" t="s">
        <v>55</v>
      </c>
      <c r="D10" s="216" t="s">
        <v>57</v>
      </c>
      <c r="E10" s="218" t="s">
        <v>56</v>
      </c>
      <c r="F10" s="219" t="s">
        <v>37</v>
      </c>
      <c r="G10" s="220" t="s">
        <v>17</v>
      </c>
      <c r="H10" s="260"/>
    </row>
    <row r="11" spans="1:16" x14ac:dyDescent="0.2">
      <c r="A11" s="17" t="s">
        <v>18</v>
      </c>
      <c r="B11" s="9"/>
      <c r="C11" s="132">
        <v>90132</v>
      </c>
      <c r="D11" s="20">
        <f>C11*1.15</f>
        <v>103651.79999999999</v>
      </c>
      <c r="E11" s="20">
        <f>D11</f>
        <v>103651.79999999999</v>
      </c>
      <c r="F11" s="256">
        <f>(SUM(D11:D15)/5)</f>
        <v>111099.88999999998</v>
      </c>
      <c r="G11" s="256">
        <f>SUM(D11:D15)</f>
        <v>555499.44999999995</v>
      </c>
      <c r="H11" s="260"/>
      <c r="I11" s="17"/>
      <c r="J11" s="17"/>
      <c r="K11" s="17"/>
      <c r="L11" s="17"/>
      <c r="M11" s="17"/>
      <c r="N11" s="17"/>
      <c r="O11" s="17"/>
      <c r="P11" s="17"/>
    </row>
    <row r="12" spans="1:16" x14ac:dyDescent="0.2">
      <c r="A12" s="17" t="s">
        <v>19</v>
      </c>
      <c r="B12" s="9"/>
      <c r="C12" s="132">
        <v>92136</v>
      </c>
      <c r="D12" s="20">
        <f>C12*1.15</f>
        <v>105956.4</v>
      </c>
      <c r="E12" s="20">
        <f>D12</f>
        <v>105956.4</v>
      </c>
      <c r="F12" s="256"/>
      <c r="G12" s="256"/>
      <c r="H12" s="260"/>
      <c r="I12" s="17"/>
      <c r="J12" s="17"/>
      <c r="K12" s="17"/>
      <c r="L12" s="17"/>
      <c r="M12" s="17"/>
      <c r="N12" s="17"/>
      <c r="O12" s="17"/>
      <c r="P12" s="17"/>
    </row>
    <row r="13" spans="1:16" x14ac:dyDescent="0.2">
      <c r="A13" s="17" t="s">
        <v>20</v>
      </c>
      <c r="B13" s="9"/>
      <c r="C13" s="132">
        <v>94138</v>
      </c>
      <c r="D13" s="20">
        <f>C13*1.15</f>
        <v>108258.7</v>
      </c>
      <c r="E13" s="20">
        <f>D13</f>
        <v>108258.7</v>
      </c>
      <c r="F13" s="256"/>
      <c r="G13" s="256"/>
      <c r="H13" s="260"/>
      <c r="I13" s="17"/>
      <c r="J13" s="17"/>
      <c r="K13" s="17"/>
      <c r="L13" s="17"/>
      <c r="M13" s="17"/>
      <c r="N13" s="17"/>
      <c r="O13" s="17"/>
      <c r="P13" s="17"/>
    </row>
    <row r="14" spans="1:16" ht="16" customHeight="1" x14ac:dyDescent="0.2">
      <c r="A14" s="17" t="s">
        <v>42</v>
      </c>
      <c r="B14" s="9"/>
      <c r="C14" s="132">
        <v>102150</v>
      </c>
      <c r="D14" s="20">
        <f>C14*1.15</f>
        <v>117472.49999999999</v>
      </c>
      <c r="E14" s="20">
        <f>D14</f>
        <v>117472.49999999999</v>
      </c>
      <c r="F14" s="256"/>
      <c r="G14" s="256"/>
      <c r="H14" s="260"/>
      <c r="I14" s="17"/>
      <c r="J14" s="17"/>
      <c r="K14" s="9"/>
      <c r="L14" s="17"/>
      <c r="M14" s="17"/>
      <c r="N14" s="17"/>
      <c r="O14" s="17"/>
      <c r="P14" s="17"/>
    </row>
    <row r="15" spans="1:16" x14ac:dyDescent="0.2">
      <c r="A15" s="17" t="s">
        <v>22</v>
      </c>
      <c r="B15" s="9"/>
      <c r="C15" s="132">
        <v>104487</v>
      </c>
      <c r="D15" s="20">
        <f>C15*1.15</f>
        <v>120160.04999999999</v>
      </c>
      <c r="E15" s="20">
        <f>D15</f>
        <v>120160.04999999999</v>
      </c>
      <c r="F15" s="256"/>
      <c r="G15" s="256"/>
      <c r="H15" s="260"/>
      <c r="I15" s="17"/>
      <c r="J15" s="17"/>
      <c r="K15" s="9"/>
      <c r="L15" s="17"/>
      <c r="M15" s="17"/>
      <c r="N15" s="17"/>
      <c r="O15" s="17"/>
      <c r="P15" s="17"/>
    </row>
    <row r="16" spans="1:16" x14ac:dyDescent="0.2">
      <c r="A16" s="17"/>
      <c r="B16" s="17"/>
      <c r="C16" s="81"/>
      <c r="D16" s="81"/>
      <c r="E16" s="81"/>
      <c r="F16" s="65"/>
      <c r="G16" s="66"/>
      <c r="H16" s="260"/>
      <c r="I16" s="17"/>
      <c r="J16" s="17"/>
      <c r="K16" s="17"/>
      <c r="L16" s="17"/>
      <c r="M16" s="17"/>
      <c r="N16" s="17"/>
      <c r="O16" s="17"/>
      <c r="P16" s="17"/>
    </row>
    <row r="17" spans="1:16" s="3" customFormat="1" ht="43" customHeight="1" x14ac:dyDescent="0.2">
      <c r="A17" s="221" t="s">
        <v>123</v>
      </c>
      <c r="B17" s="222"/>
      <c r="C17" s="223" t="s">
        <v>55</v>
      </c>
      <c r="D17" s="224" t="s">
        <v>57</v>
      </c>
      <c r="E17" s="224" t="s">
        <v>56</v>
      </c>
      <c r="F17" s="223" t="s">
        <v>37</v>
      </c>
      <c r="G17" s="225" t="s">
        <v>17</v>
      </c>
      <c r="H17" s="260"/>
      <c r="J17" s="14"/>
    </row>
    <row r="18" spans="1:16" x14ac:dyDescent="0.2">
      <c r="A18" s="17" t="s">
        <v>18</v>
      </c>
      <c r="B18" s="9"/>
      <c r="C18" s="133">
        <f>C14+3000</f>
        <v>105150</v>
      </c>
      <c r="D18" s="20">
        <f>C18*1.15</f>
        <v>120922.49999999999</v>
      </c>
      <c r="E18" s="20">
        <f>D18</f>
        <v>120922.49999999999</v>
      </c>
      <c r="F18" s="256">
        <f>(SUM(D18:D22)/5)</f>
        <v>124685.06999999999</v>
      </c>
      <c r="G18" s="256">
        <f>SUM(D18:D22)</f>
        <v>623425.35</v>
      </c>
      <c r="H18" s="260"/>
      <c r="I18" s="17"/>
      <c r="J18" s="17"/>
      <c r="K18" s="17"/>
      <c r="L18" s="17"/>
      <c r="M18" s="17"/>
      <c r="N18" s="17"/>
      <c r="O18" s="17"/>
      <c r="P18" s="17"/>
    </row>
    <row r="19" spans="1:16" x14ac:dyDescent="0.2">
      <c r="A19" s="17" t="s">
        <v>19</v>
      </c>
      <c r="B19" s="9"/>
      <c r="C19" s="133">
        <f>C15+3000</f>
        <v>107487</v>
      </c>
      <c r="D19" s="20">
        <f>C19*1.15</f>
        <v>123610.04999999999</v>
      </c>
      <c r="E19" s="20">
        <f>D19</f>
        <v>123610.04999999999</v>
      </c>
      <c r="F19" s="256"/>
      <c r="G19" s="256"/>
      <c r="H19" s="260"/>
      <c r="I19" s="17"/>
      <c r="J19" s="17"/>
      <c r="K19" s="17"/>
      <c r="L19" s="17"/>
      <c r="M19" s="17"/>
      <c r="N19" s="17"/>
      <c r="O19" s="17"/>
      <c r="P19" s="17"/>
    </row>
    <row r="20" spans="1:16" x14ac:dyDescent="0.2">
      <c r="A20" s="17" t="s">
        <v>20</v>
      </c>
      <c r="B20" s="9"/>
      <c r="C20" s="133">
        <f>106824+3000</f>
        <v>109824</v>
      </c>
      <c r="D20" s="20">
        <f>C20*1.15</f>
        <v>126297.59999999999</v>
      </c>
      <c r="E20" s="20">
        <f>D20</f>
        <v>126297.59999999999</v>
      </c>
      <c r="F20" s="256"/>
      <c r="G20" s="256"/>
      <c r="H20" s="260"/>
      <c r="I20" s="17"/>
      <c r="J20" s="17"/>
      <c r="K20" s="17"/>
      <c r="L20" s="17"/>
      <c r="M20" s="17"/>
      <c r="N20" s="17"/>
      <c r="O20" s="17"/>
      <c r="P20" s="17"/>
    </row>
    <row r="21" spans="1:16" x14ac:dyDescent="0.2">
      <c r="A21" s="17" t="s">
        <v>21</v>
      </c>
      <c r="B21" s="9"/>
      <c r="C21" s="133">
        <f>106824+3000</f>
        <v>109824</v>
      </c>
      <c r="D21" s="20">
        <f>C21*1.15</f>
        <v>126297.59999999999</v>
      </c>
      <c r="E21" s="20">
        <f>D21</f>
        <v>126297.59999999999</v>
      </c>
      <c r="F21" s="256"/>
      <c r="G21" s="256"/>
      <c r="H21" s="260"/>
      <c r="I21" s="17"/>
      <c r="J21" s="17"/>
      <c r="K21" s="9"/>
      <c r="L21" s="17"/>
      <c r="M21" s="17"/>
      <c r="N21" s="17"/>
      <c r="O21" s="17"/>
      <c r="P21" s="17"/>
    </row>
    <row r="22" spans="1:16" x14ac:dyDescent="0.2">
      <c r="A22" s="17" t="s">
        <v>22</v>
      </c>
      <c r="B22" s="9"/>
      <c r="C22" s="133">
        <f>106824+3000</f>
        <v>109824</v>
      </c>
      <c r="D22" s="20">
        <f>C22*1.15</f>
        <v>126297.59999999999</v>
      </c>
      <c r="E22" s="20">
        <f>D22</f>
        <v>126297.59999999999</v>
      </c>
      <c r="F22" s="256"/>
      <c r="G22" s="256"/>
      <c r="H22" s="260"/>
      <c r="I22" s="17"/>
      <c r="J22" s="17"/>
      <c r="K22" s="9"/>
      <c r="L22" s="17"/>
      <c r="M22" s="17"/>
      <c r="N22" s="17"/>
      <c r="O22" s="17"/>
      <c r="P22" s="17"/>
    </row>
    <row r="23" spans="1:16" x14ac:dyDescent="0.2">
      <c r="A23" s="11" t="s">
        <v>124</v>
      </c>
      <c r="B23" s="17"/>
      <c r="C23" s="20"/>
      <c r="D23" s="81"/>
      <c r="E23" s="81"/>
      <c r="F23" s="65"/>
      <c r="G23" s="66"/>
      <c r="H23" s="260"/>
      <c r="I23" s="17"/>
      <c r="J23" s="17"/>
      <c r="K23" s="17"/>
      <c r="L23" s="17"/>
      <c r="M23" s="17"/>
      <c r="N23" s="17"/>
      <c r="O23" s="17"/>
      <c r="P23" s="17"/>
    </row>
    <row r="24" spans="1:16" x14ac:dyDescent="0.2">
      <c r="A24" s="1"/>
      <c r="B24" s="4"/>
      <c r="C24" s="67"/>
      <c r="D24" s="67"/>
      <c r="E24" s="67"/>
      <c r="F24" s="68"/>
      <c r="G24" s="68"/>
      <c r="H24" s="260"/>
      <c r="I24" s="5"/>
      <c r="J24" s="5"/>
      <c r="K24" s="5"/>
      <c r="L24" s="5"/>
      <c r="M24" s="17"/>
      <c r="N24" s="17"/>
      <c r="O24" s="17"/>
      <c r="P24" s="17"/>
    </row>
    <row r="25" spans="1:16" ht="40" customHeight="1" x14ac:dyDescent="0.2">
      <c r="A25" s="226" t="s">
        <v>47</v>
      </c>
      <c r="B25" s="227"/>
      <c r="C25" s="228" t="s">
        <v>6</v>
      </c>
      <c r="D25" s="229" t="s">
        <v>57</v>
      </c>
      <c r="E25" s="229" t="s">
        <v>56</v>
      </c>
      <c r="F25" s="228" t="s">
        <v>38</v>
      </c>
      <c r="G25" s="230" t="s">
        <v>28</v>
      </c>
      <c r="H25" s="260"/>
      <c r="I25" s="17"/>
      <c r="J25" s="17"/>
      <c r="K25" s="17"/>
      <c r="L25" s="17"/>
      <c r="M25" s="17"/>
      <c r="N25" s="17"/>
      <c r="O25" s="17"/>
      <c r="P25" s="17"/>
    </row>
    <row r="26" spans="1:16" x14ac:dyDescent="0.2">
      <c r="A26" s="17" t="s">
        <v>18</v>
      </c>
      <c r="B26" s="17"/>
      <c r="C26" s="134">
        <v>48337.9</v>
      </c>
      <c r="D26" s="20">
        <f>C26*1.15</f>
        <v>55588.584999999999</v>
      </c>
      <c r="E26" s="19">
        <f>D26</f>
        <v>55588.584999999999</v>
      </c>
      <c r="F26" s="259">
        <f>(SUM(D26:D29)/4)</f>
        <v>57731.696250000001</v>
      </c>
      <c r="G26" s="256">
        <f>SUM(D26:D29)</f>
        <v>230926.785</v>
      </c>
      <c r="H26" s="260"/>
      <c r="I26" s="17"/>
      <c r="J26" s="17"/>
      <c r="K26" s="17"/>
      <c r="L26" s="17"/>
      <c r="M26" s="17"/>
      <c r="N26" s="17"/>
      <c r="O26" s="17"/>
      <c r="P26" s="17"/>
    </row>
    <row r="27" spans="1:16" x14ac:dyDescent="0.2">
      <c r="A27" s="17" t="s">
        <v>19</v>
      </c>
      <c r="B27" s="17"/>
      <c r="C27" s="134">
        <v>49868</v>
      </c>
      <c r="D27" s="20">
        <f>C27*1.15</f>
        <v>57348.2</v>
      </c>
      <c r="E27" s="19">
        <f>D27</f>
        <v>57348.2</v>
      </c>
      <c r="F27" s="259"/>
      <c r="G27" s="256"/>
      <c r="H27" s="260"/>
      <c r="I27" s="17"/>
      <c r="J27" s="17"/>
      <c r="K27" s="17"/>
      <c r="L27" s="17"/>
      <c r="M27" s="17"/>
      <c r="N27" s="17"/>
      <c r="O27" s="17"/>
      <c r="P27" s="17"/>
    </row>
    <row r="28" spans="1:16" x14ac:dyDescent="0.2">
      <c r="A28" s="17" t="s">
        <v>20</v>
      </c>
      <c r="B28" s="17"/>
      <c r="C28" s="134">
        <v>51300</v>
      </c>
      <c r="D28" s="20">
        <f>C28*1.15</f>
        <v>58994.999999999993</v>
      </c>
      <c r="E28" s="19">
        <f>D28</f>
        <v>58994.999999999993</v>
      </c>
      <c r="F28" s="259"/>
      <c r="G28" s="256"/>
      <c r="H28" s="260"/>
      <c r="I28" s="17"/>
      <c r="J28" s="17"/>
      <c r="K28" s="17"/>
      <c r="L28" s="17"/>
      <c r="M28" s="17"/>
      <c r="N28" s="17"/>
      <c r="O28" s="17"/>
      <c r="P28" s="17"/>
    </row>
    <row r="29" spans="1:16" x14ac:dyDescent="0.2">
      <c r="A29" s="17" t="s">
        <v>21</v>
      </c>
      <c r="B29" s="17"/>
      <c r="C29" s="134">
        <v>51300</v>
      </c>
      <c r="D29" s="20">
        <f>C29*1.15</f>
        <v>58994.999999999993</v>
      </c>
      <c r="E29" s="19">
        <f>D29</f>
        <v>58994.999999999993</v>
      </c>
      <c r="F29" s="259"/>
      <c r="G29" s="256"/>
      <c r="H29" s="260"/>
      <c r="I29" s="17"/>
      <c r="J29" s="17"/>
      <c r="K29" s="17"/>
      <c r="L29" s="17"/>
      <c r="M29" s="17"/>
      <c r="N29" s="17"/>
      <c r="O29" s="17"/>
      <c r="P29" s="17"/>
    </row>
    <row r="30" spans="1:16" x14ac:dyDescent="0.2">
      <c r="A30" s="3"/>
      <c r="B30" s="17"/>
      <c r="C30" s="81"/>
      <c r="D30" s="81"/>
      <c r="E30" s="81"/>
      <c r="F30" s="65"/>
      <c r="G30" s="66"/>
      <c r="H30" s="260"/>
      <c r="I30" s="17"/>
      <c r="J30" s="17"/>
      <c r="K30" s="17"/>
      <c r="L30" s="17"/>
      <c r="M30" s="17"/>
      <c r="N30" s="17"/>
      <c r="O30" s="17"/>
      <c r="P30" s="17"/>
    </row>
    <row r="31" spans="1:16" ht="41" customHeight="1" x14ac:dyDescent="0.2">
      <c r="A31" s="258" t="s">
        <v>125</v>
      </c>
      <c r="B31" s="258"/>
      <c r="C31" s="231" t="s">
        <v>6</v>
      </c>
      <c r="D31" s="232" t="s">
        <v>57</v>
      </c>
      <c r="E31" s="232" t="s">
        <v>56</v>
      </c>
      <c r="F31" s="66"/>
      <c r="G31" s="66"/>
      <c r="H31" s="260"/>
      <c r="I31" s="17"/>
      <c r="J31" s="17"/>
      <c r="K31" s="17"/>
      <c r="L31" s="17"/>
      <c r="M31" s="17"/>
      <c r="N31" s="17"/>
      <c r="O31" s="17"/>
      <c r="P31" s="17"/>
    </row>
    <row r="32" spans="1:16" x14ac:dyDescent="0.2">
      <c r="A32" s="17" t="s">
        <v>39</v>
      </c>
      <c r="B32" s="17"/>
      <c r="C32" s="233">
        <f>61062.3*1.02/2</f>
        <v>31141.773000000001</v>
      </c>
      <c r="D32" s="21">
        <f>C32*1.15</f>
        <v>35813.038950000002</v>
      </c>
      <c r="E32" s="20">
        <f>D32</f>
        <v>35813.038950000002</v>
      </c>
      <c r="F32" s="66"/>
      <c r="G32" s="66"/>
      <c r="H32" s="260"/>
      <c r="I32" s="17"/>
      <c r="J32" s="17"/>
      <c r="K32" s="17"/>
      <c r="L32" s="17"/>
      <c r="M32" s="17"/>
      <c r="N32" s="17"/>
      <c r="O32" s="17"/>
      <c r="P32" s="17"/>
    </row>
    <row r="33" spans="1:16" x14ac:dyDescent="0.2">
      <c r="A33" s="3"/>
      <c r="B33" s="17"/>
      <c r="C33" s="81"/>
      <c r="D33" s="81"/>
      <c r="E33" s="81"/>
      <c r="F33" s="65"/>
      <c r="G33" s="66"/>
      <c r="H33" s="260"/>
      <c r="I33" s="17"/>
      <c r="J33" s="17"/>
      <c r="K33" s="17"/>
      <c r="L33" s="17"/>
      <c r="M33" s="17"/>
      <c r="N33" s="17"/>
      <c r="O33" s="17"/>
      <c r="P33" s="17"/>
    </row>
    <row r="34" spans="1:16" ht="40" customHeight="1" x14ac:dyDescent="0.2">
      <c r="A34" s="257" t="s">
        <v>126</v>
      </c>
      <c r="B34" s="257"/>
      <c r="C34" s="234" t="s">
        <v>6</v>
      </c>
      <c r="D34" s="235" t="s">
        <v>57</v>
      </c>
      <c r="E34" s="235" t="s">
        <v>56</v>
      </c>
      <c r="F34" s="66"/>
      <c r="G34" s="66"/>
      <c r="H34" s="260"/>
      <c r="I34" s="17"/>
      <c r="J34" s="17"/>
      <c r="K34" s="17"/>
      <c r="L34" s="17"/>
      <c r="M34" s="17"/>
      <c r="N34" s="17"/>
      <c r="O34" s="17"/>
      <c r="P34" s="17"/>
    </row>
    <row r="35" spans="1:16" x14ac:dyDescent="0.2">
      <c r="A35" s="17" t="s">
        <v>39</v>
      </c>
      <c r="B35" s="17"/>
      <c r="C35" s="236">
        <f>52011.05*1.02/2</f>
        <v>26525.6355</v>
      </c>
      <c r="D35" s="21">
        <f>C35*1.15</f>
        <v>30504.480824999999</v>
      </c>
      <c r="E35" s="20">
        <f>D35</f>
        <v>30504.480824999999</v>
      </c>
      <c r="F35" s="66"/>
      <c r="G35" s="66"/>
      <c r="H35" s="260"/>
      <c r="I35" s="17"/>
      <c r="J35" s="17"/>
      <c r="K35" s="17"/>
      <c r="L35" s="17"/>
      <c r="M35" s="17"/>
      <c r="N35" s="17"/>
      <c r="O35" s="17"/>
      <c r="P35" s="17"/>
    </row>
    <row r="36" spans="1:16" x14ac:dyDescent="0.2">
      <c r="A36" s="17"/>
      <c r="B36" s="17"/>
      <c r="C36" s="19"/>
      <c r="D36" s="21"/>
      <c r="E36" s="20"/>
      <c r="F36" s="17"/>
      <c r="G36" s="12"/>
      <c r="H36" s="80"/>
      <c r="I36" s="17"/>
      <c r="J36" s="17"/>
      <c r="K36" s="17"/>
      <c r="L36" s="17"/>
      <c r="M36" s="17"/>
      <c r="N36" s="17"/>
      <c r="O36" s="17"/>
      <c r="P36" s="17"/>
    </row>
    <row r="37" spans="1:16" x14ac:dyDescent="0.2">
      <c r="A37" s="3"/>
      <c r="B37" s="17"/>
      <c r="C37" s="17"/>
      <c r="D37" s="17"/>
      <c r="E37" s="17"/>
      <c r="F37" s="8"/>
      <c r="G37" s="12"/>
      <c r="H37" s="80"/>
      <c r="I37" s="17"/>
      <c r="J37" s="17"/>
      <c r="K37" s="17"/>
      <c r="L37" s="17"/>
      <c r="M37" s="17"/>
      <c r="N37" s="17"/>
      <c r="O37" s="17"/>
      <c r="P37" s="17"/>
    </row>
    <row r="38" spans="1:16" ht="69" customHeight="1" x14ac:dyDescent="0.2">
      <c r="A38" s="254" t="s">
        <v>136</v>
      </c>
      <c r="B38" s="254"/>
      <c r="C38" s="254"/>
      <c r="D38" s="254"/>
      <c r="E38" s="254"/>
      <c r="F38" s="254"/>
      <c r="G38" s="254"/>
      <c r="H38" s="254"/>
      <c r="I38" s="254"/>
      <c r="J38" s="254"/>
      <c r="K38" s="254"/>
      <c r="L38" s="17"/>
      <c r="M38" s="17"/>
      <c r="N38" s="17"/>
      <c r="O38" s="17"/>
      <c r="P38" s="17"/>
    </row>
    <row r="39" spans="1:16" x14ac:dyDescent="0.2">
      <c r="A39" s="17" t="s">
        <v>127</v>
      </c>
      <c r="B39" s="17"/>
      <c r="C39" s="17"/>
      <c r="D39" s="17"/>
      <c r="E39" s="17"/>
      <c r="F39" s="17"/>
      <c r="G39" s="17"/>
      <c r="H39" s="17"/>
      <c r="I39" s="17"/>
      <c r="J39" s="17"/>
      <c r="K39" s="17"/>
      <c r="L39" s="17"/>
      <c r="M39" s="17"/>
      <c r="N39" s="17"/>
      <c r="O39" s="17"/>
      <c r="P39" s="17"/>
    </row>
    <row r="40" spans="1:16" ht="16" customHeight="1" x14ac:dyDescent="0.2">
      <c r="A40" s="255" t="s">
        <v>128</v>
      </c>
      <c r="B40" s="255"/>
      <c r="C40" s="255"/>
      <c r="D40" s="255"/>
      <c r="E40" s="255"/>
      <c r="F40" s="255"/>
      <c r="G40" s="255"/>
      <c r="H40" s="255"/>
      <c r="I40" s="255"/>
      <c r="J40" s="255"/>
      <c r="K40" s="255"/>
      <c r="L40" s="17"/>
      <c r="M40" s="17"/>
      <c r="N40" s="17"/>
      <c r="O40" s="17"/>
      <c r="P40" s="17"/>
    </row>
    <row r="41" spans="1:16" ht="38" customHeight="1" x14ac:dyDescent="0.2">
      <c r="A41" s="255"/>
      <c r="B41" s="255"/>
      <c r="C41" s="255"/>
      <c r="D41" s="255"/>
      <c r="E41" s="255"/>
      <c r="F41" s="255"/>
      <c r="G41" s="255"/>
      <c r="H41" s="255"/>
      <c r="I41" s="255"/>
      <c r="J41" s="255"/>
      <c r="K41" s="255"/>
      <c r="L41" s="17"/>
      <c r="M41" s="17"/>
      <c r="N41" s="17"/>
      <c r="O41" s="17"/>
      <c r="P41" s="17"/>
    </row>
    <row r="42" spans="1:16" x14ac:dyDescent="0.2">
      <c r="A42" s="17" t="s">
        <v>101</v>
      </c>
      <c r="B42" s="17"/>
      <c r="C42" s="17"/>
      <c r="D42" s="17"/>
      <c r="E42" s="17"/>
      <c r="F42" s="17"/>
      <c r="G42" s="17"/>
      <c r="H42" s="17"/>
      <c r="I42" s="17"/>
      <c r="J42" s="17"/>
      <c r="K42" s="17"/>
      <c r="L42" s="17"/>
      <c r="M42" s="17"/>
      <c r="N42" s="17"/>
      <c r="O42" s="17"/>
      <c r="P42" s="17"/>
    </row>
    <row r="43" spans="1:16" x14ac:dyDescent="0.2">
      <c r="A43" s="18" t="s">
        <v>129</v>
      </c>
      <c r="B43" s="17"/>
      <c r="C43" s="17"/>
      <c r="D43" s="17"/>
      <c r="E43" s="17"/>
      <c r="F43" s="17"/>
      <c r="G43" s="17"/>
      <c r="H43" s="17"/>
      <c r="I43" s="17"/>
      <c r="J43" s="17"/>
      <c r="K43" s="17"/>
      <c r="L43" s="17"/>
      <c r="M43" s="17"/>
      <c r="N43" s="17"/>
      <c r="O43" s="17"/>
      <c r="P43" s="17"/>
    </row>
    <row r="44" spans="1:16" x14ac:dyDescent="0.2">
      <c r="A44" s="18" t="s">
        <v>130</v>
      </c>
      <c r="B44" s="17"/>
      <c r="C44" s="17"/>
      <c r="D44" s="17"/>
      <c r="E44" s="17"/>
      <c r="F44" s="17"/>
      <c r="G44" s="17"/>
      <c r="H44" s="17"/>
      <c r="I44" s="17"/>
      <c r="J44" s="17"/>
      <c r="K44" s="17"/>
      <c r="L44" s="17"/>
      <c r="M44" s="17"/>
      <c r="N44" s="17"/>
      <c r="O44" s="17"/>
      <c r="P44" s="17"/>
    </row>
    <row r="45" spans="1:16" ht="16" customHeight="1" x14ac:dyDescent="0.2">
      <c r="A45" s="17"/>
      <c r="B45" s="17"/>
      <c r="C45" s="17"/>
      <c r="D45" s="17"/>
      <c r="E45" s="17"/>
      <c r="F45" s="17"/>
      <c r="G45" s="17"/>
      <c r="H45" s="17"/>
      <c r="I45" s="17"/>
      <c r="J45" s="17"/>
      <c r="K45" s="17"/>
      <c r="L45" s="17"/>
      <c r="M45" s="17"/>
      <c r="N45" s="17"/>
      <c r="O45" s="17"/>
      <c r="P45" s="17"/>
    </row>
    <row r="46" spans="1:16" x14ac:dyDescent="0.2">
      <c r="A46" s="13" t="s">
        <v>36</v>
      </c>
      <c r="B46" s="17"/>
      <c r="C46" s="17"/>
      <c r="D46" s="17"/>
      <c r="E46" s="17"/>
      <c r="F46" s="17"/>
      <c r="G46" s="17"/>
      <c r="H46" s="17"/>
      <c r="I46" s="17"/>
      <c r="J46" s="17"/>
      <c r="K46" s="17"/>
      <c r="L46" s="17"/>
      <c r="M46" s="17"/>
      <c r="N46" s="17"/>
      <c r="O46" s="17"/>
      <c r="P46" s="17"/>
    </row>
    <row r="47" spans="1:16" x14ac:dyDescent="0.2">
      <c r="A47" s="82" t="s">
        <v>51</v>
      </c>
      <c r="B47" s="17"/>
      <c r="C47" s="17"/>
      <c r="D47" s="17"/>
      <c r="E47" s="17"/>
      <c r="F47" s="17"/>
      <c r="G47" s="17"/>
      <c r="H47" s="17"/>
      <c r="I47" s="17"/>
      <c r="J47" s="17"/>
      <c r="K47" s="17"/>
      <c r="L47" s="17"/>
      <c r="M47" s="17"/>
      <c r="N47" s="17"/>
      <c r="O47" s="17"/>
      <c r="P47" s="17"/>
    </row>
    <row r="48" spans="1:16" x14ac:dyDescent="0.2">
      <c r="A48" s="82" t="s">
        <v>40</v>
      </c>
      <c r="B48" s="83"/>
      <c r="C48" s="84"/>
      <c r="D48" s="84"/>
      <c r="E48" s="17"/>
      <c r="F48" s="17"/>
      <c r="G48" s="17"/>
      <c r="H48" s="17"/>
      <c r="I48" s="17"/>
      <c r="J48" s="17"/>
      <c r="K48" s="17"/>
      <c r="L48" s="17"/>
      <c r="M48" s="17"/>
      <c r="N48" s="17"/>
      <c r="O48" s="17"/>
      <c r="P48" s="17"/>
    </row>
    <row r="49" spans="1:16" x14ac:dyDescent="0.2">
      <c r="A49" s="82" t="s">
        <v>41</v>
      </c>
      <c r="B49" s="83"/>
      <c r="C49" s="84"/>
      <c r="D49" s="84"/>
      <c r="E49" s="17"/>
      <c r="F49" s="17"/>
      <c r="G49" s="17"/>
      <c r="H49" s="17"/>
      <c r="I49" s="17"/>
      <c r="J49" s="17"/>
      <c r="K49" s="17"/>
      <c r="L49" s="17"/>
      <c r="M49" s="17"/>
      <c r="N49" s="17"/>
      <c r="O49" s="17"/>
      <c r="P49" s="17"/>
    </row>
    <row r="50" spans="1:16" x14ac:dyDescent="0.2">
      <c r="A50" s="82" t="s">
        <v>64</v>
      </c>
      <c r="B50" s="83"/>
      <c r="C50" s="84"/>
      <c r="D50" s="84"/>
      <c r="E50" s="17"/>
      <c r="F50" s="17"/>
      <c r="G50" s="17"/>
      <c r="H50" s="17"/>
      <c r="I50" s="17"/>
      <c r="J50" s="17"/>
      <c r="K50" s="17"/>
      <c r="L50" s="17"/>
      <c r="M50" s="17"/>
      <c r="N50" s="17"/>
      <c r="O50" s="17"/>
      <c r="P50" s="17"/>
    </row>
    <row r="51" spans="1:16" x14ac:dyDescent="0.2">
      <c r="A51" s="237" t="s">
        <v>114</v>
      </c>
      <c r="B51" s="83"/>
      <c r="C51" s="84"/>
      <c r="D51" s="84"/>
      <c r="E51" s="17"/>
      <c r="F51" s="17"/>
      <c r="G51" s="17"/>
      <c r="H51" s="17"/>
      <c r="I51" s="17"/>
      <c r="J51" s="17"/>
      <c r="K51" s="17"/>
      <c r="L51" s="17"/>
      <c r="M51" s="17"/>
      <c r="N51" s="17"/>
      <c r="O51" s="17"/>
      <c r="P51" s="17"/>
    </row>
    <row r="52" spans="1:16" x14ac:dyDescent="0.2">
      <c r="A52" s="82" t="s">
        <v>65</v>
      </c>
      <c r="B52" s="83"/>
      <c r="C52" s="84"/>
      <c r="D52" s="84"/>
      <c r="E52" s="17"/>
      <c r="F52" s="17"/>
      <c r="G52" s="17"/>
      <c r="H52" s="17"/>
      <c r="I52" s="17"/>
      <c r="J52" s="17"/>
      <c r="K52" s="17"/>
      <c r="L52" s="17"/>
      <c r="M52" s="17"/>
      <c r="N52" s="17"/>
      <c r="O52" s="17"/>
      <c r="P52" s="17"/>
    </row>
    <row r="53" spans="1:16" x14ac:dyDescent="0.2">
      <c r="A53" s="82"/>
      <c r="B53" s="83"/>
      <c r="C53" s="84"/>
      <c r="D53" s="84"/>
      <c r="E53" s="17"/>
      <c r="F53" s="17"/>
      <c r="G53" s="17"/>
      <c r="H53" s="17"/>
      <c r="I53" s="17"/>
      <c r="J53" s="17"/>
      <c r="K53" s="17"/>
      <c r="L53" s="17"/>
      <c r="M53" s="17"/>
      <c r="N53" s="17"/>
      <c r="O53" s="17"/>
      <c r="P53" s="17"/>
    </row>
    <row r="54" spans="1:16" x14ac:dyDescent="0.2">
      <c r="A54" s="17" t="s">
        <v>111</v>
      </c>
      <c r="B54" s="17"/>
      <c r="C54" s="84"/>
      <c r="D54" s="84"/>
      <c r="E54" s="17"/>
      <c r="F54" s="17"/>
      <c r="G54" s="17"/>
      <c r="H54" s="17"/>
      <c r="I54" s="17"/>
      <c r="J54" s="17"/>
      <c r="K54" s="17"/>
      <c r="L54" s="17"/>
      <c r="M54" s="17"/>
      <c r="N54" s="17"/>
      <c r="O54" s="17"/>
      <c r="P54" s="17"/>
    </row>
    <row r="55" spans="1:16" x14ac:dyDescent="0.2">
      <c r="A55" s="82" t="s">
        <v>64</v>
      </c>
      <c r="B55" s="17"/>
      <c r="C55" s="17"/>
      <c r="D55" s="17"/>
      <c r="E55" s="17"/>
      <c r="F55" s="17"/>
      <c r="G55" s="17"/>
      <c r="H55" s="17"/>
      <c r="I55" s="17"/>
      <c r="J55" s="17"/>
      <c r="K55" s="17"/>
      <c r="L55" s="17"/>
      <c r="M55" s="17"/>
      <c r="N55" s="17"/>
      <c r="O55" s="17"/>
      <c r="P55" s="17"/>
    </row>
    <row r="56" spans="1:16" x14ac:dyDescent="0.2">
      <c r="A56" s="17"/>
      <c r="B56" s="17"/>
      <c r="C56" s="84"/>
      <c r="D56" s="84"/>
      <c r="E56" s="17"/>
      <c r="F56" s="17"/>
      <c r="G56" s="17"/>
      <c r="H56" s="17"/>
      <c r="I56" s="17"/>
      <c r="J56" s="17"/>
      <c r="K56" s="17"/>
      <c r="L56" s="17"/>
      <c r="M56" s="17"/>
      <c r="N56" s="17"/>
      <c r="O56" s="17"/>
      <c r="P56" s="17"/>
    </row>
    <row r="57" spans="1:16" ht="18" x14ac:dyDescent="0.2">
      <c r="A57" s="85"/>
      <c r="B57" s="17"/>
      <c r="C57" s="17"/>
      <c r="D57" s="17"/>
      <c r="E57" s="17"/>
      <c r="F57" s="17"/>
      <c r="G57" s="17"/>
      <c r="H57" s="17"/>
      <c r="I57" s="17"/>
      <c r="J57" s="17"/>
      <c r="K57" s="17"/>
      <c r="L57" s="17"/>
      <c r="M57" s="17"/>
      <c r="N57" s="17"/>
      <c r="O57" s="17"/>
      <c r="P57" s="17"/>
    </row>
    <row r="58" spans="1:16" x14ac:dyDescent="0.2">
      <c r="A58" s="17"/>
      <c r="B58" s="17"/>
      <c r="C58" s="17"/>
      <c r="D58" s="17"/>
      <c r="E58" s="17"/>
      <c r="F58" s="17"/>
      <c r="G58" s="17"/>
      <c r="H58" s="17"/>
      <c r="I58" s="17"/>
      <c r="J58" s="17"/>
      <c r="K58" s="17"/>
      <c r="L58" s="17"/>
      <c r="M58" s="17"/>
      <c r="N58" s="17"/>
      <c r="O58" s="17"/>
      <c r="P58" s="17"/>
    </row>
    <row r="59" spans="1:16" x14ac:dyDescent="0.2">
      <c r="A59" s="17"/>
      <c r="B59" s="17"/>
      <c r="C59" s="17"/>
      <c r="D59" s="17"/>
      <c r="E59" s="17"/>
      <c r="F59" s="17"/>
      <c r="G59" s="17"/>
      <c r="H59" s="17"/>
      <c r="I59" s="17"/>
      <c r="J59" s="17"/>
      <c r="K59" s="17"/>
      <c r="L59" s="17"/>
      <c r="M59" s="17"/>
      <c r="N59" s="17"/>
      <c r="O59" s="17"/>
      <c r="P59" s="17"/>
    </row>
    <row r="60" spans="1:16" x14ac:dyDescent="0.2">
      <c r="A60" s="17"/>
      <c r="B60" s="17"/>
      <c r="C60" s="17"/>
      <c r="D60" s="17"/>
      <c r="E60" s="17"/>
      <c r="F60" s="17"/>
      <c r="G60" s="17"/>
      <c r="H60" s="17"/>
      <c r="I60" s="17"/>
      <c r="J60" s="17"/>
      <c r="K60" s="17"/>
      <c r="L60" s="17"/>
      <c r="M60" s="17"/>
      <c r="N60" s="17"/>
      <c r="O60" s="17"/>
      <c r="P60" s="17"/>
    </row>
    <row r="61" spans="1:16" x14ac:dyDescent="0.2">
      <c r="A61" s="17"/>
      <c r="B61" s="17"/>
      <c r="C61" s="17"/>
      <c r="D61" s="17"/>
      <c r="E61" s="17"/>
      <c r="F61" s="17"/>
      <c r="G61" s="17"/>
      <c r="H61" s="17"/>
      <c r="I61" s="17"/>
      <c r="J61" s="17"/>
      <c r="K61" s="17"/>
      <c r="L61" s="17"/>
      <c r="M61" s="17"/>
      <c r="N61" s="17"/>
      <c r="O61" s="17"/>
      <c r="P61" s="17"/>
    </row>
    <row r="62" spans="1:16" x14ac:dyDescent="0.2">
      <c r="A62" s="17"/>
      <c r="B62" s="17"/>
      <c r="C62" s="17"/>
      <c r="D62" s="17"/>
      <c r="E62" s="17"/>
      <c r="F62" s="17"/>
      <c r="G62" s="17"/>
      <c r="H62" s="17"/>
      <c r="I62" s="17"/>
      <c r="J62" s="17"/>
      <c r="K62" s="17"/>
      <c r="L62" s="17"/>
      <c r="M62" s="17"/>
      <c r="N62" s="17"/>
      <c r="O62" s="17"/>
      <c r="P62" s="17"/>
    </row>
    <row r="63" spans="1:16" x14ac:dyDescent="0.2">
      <c r="A63" s="17"/>
      <c r="B63" s="17"/>
      <c r="C63" s="17"/>
      <c r="D63" s="17"/>
      <c r="E63" s="17"/>
      <c r="F63" s="17"/>
      <c r="G63" s="17"/>
      <c r="H63" s="17"/>
      <c r="I63" s="17"/>
      <c r="J63" s="17"/>
      <c r="K63" s="17"/>
      <c r="L63" s="17"/>
      <c r="M63" s="17"/>
      <c r="N63" s="17"/>
      <c r="O63" s="17"/>
      <c r="P63" s="17"/>
    </row>
    <row r="64" spans="1:16" x14ac:dyDescent="0.2">
      <c r="A64" s="17"/>
      <c r="B64" s="17"/>
      <c r="C64" s="17"/>
      <c r="D64" s="17"/>
      <c r="E64" s="17"/>
      <c r="F64" s="17"/>
      <c r="G64" s="17"/>
      <c r="H64" s="17"/>
      <c r="I64" s="17"/>
      <c r="J64" s="17"/>
      <c r="K64" s="17"/>
      <c r="L64" s="17"/>
      <c r="M64" s="17"/>
      <c r="N64" s="17"/>
      <c r="O64" s="17"/>
      <c r="P64" s="17"/>
    </row>
    <row r="65" spans="1:16" ht="16" customHeight="1" x14ac:dyDescent="0.2">
      <c r="A65" s="17"/>
      <c r="B65" s="17"/>
      <c r="C65" s="17"/>
      <c r="D65" s="17"/>
      <c r="E65" s="17"/>
      <c r="F65" s="17"/>
      <c r="G65" s="17"/>
      <c r="H65" s="17"/>
      <c r="I65" s="17"/>
      <c r="J65" s="17"/>
      <c r="K65" s="17"/>
      <c r="L65" s="17"/>
      <c r="M65" s="17"/>
      <c r="N65" s="17"/>
      <c r="O65" s="17"/>
      <c r="P65" s="17"/>
    </row>
    <row r="66" spans="1:16" x14ac:dyDescent="0.2">
      <c r="A66" s="17"/>
      <c r="B66" s="17"/>
      <c r="C66" s="17"/>
      <c r="D66" s="17"/>
      <c r="E66" s="17"/>
      <c r="F66" s="17"/>
      <c r="G66" s="17"/>
      <c r="H66" s="17"/>
      <c r="I66" s="17"/>
      <c r="J66" s="17"/>
      <c r="K66" s="17"/>
      <c r="L66" s="17"/>
      <c r="M66" s="17"/>
      <c r="N66" s="17"/>
      <c r="O66" s="17"/>
      <c r="P66" s="17"/>
    </row>
    <row r="67" spans="1:16" x14ac:dyDescent="0.2">
      <c r="A67" s="17"/>
      <c r="B67" s="17"/>
      <c r="C67" s="17"/>
      <c r="D67" s="17"/>
      <c r="E67" s="17"/>
      <c r="F67" s="17"/>
      <c r="G67" s="17"/>
      <c r="H67" s="17"/>
      <c r="I67" s="17"/>
      <c r="J67" s="17"/>
      <c r="K67" s="17"/>
      <c r="L67" s="17"/>
      <c r="M67" s="17"/>
      <c r="N67" s="17"/>
      <c r="O67" s="17"/>
      <c r="P67" s="17"/>
    </row>
    <row r="68" spans="1:16" x14ac:dyDescent="0.2">
      <c r="A68" s="17"/>
      <c r="B68" s="17"/>
      <c r="C68" s="17"/>
      <c r="D68" s="17"/>
      <c r="E68" s="17"/>
      <c r="F68" s="17"/>
      <c r="G68" s="17"/>
      <c r="H68" s="17"/>
      <c r="I68" s="17"/>
      <c r="J68" s="17"/>
      <c r="K68" s="17"/>
      <c r="L68" s="17"/>
      <c r="M68" s="17"/>
      <c r="N68" s="17"/>
      <c r="O68" s="17"/>
      <c r="P68" s="17"/>
    </row>
    <row r="69" spans="1:16" x14ac:dyDescent="0.2">
      <c r="A69" s="17"/>
      <c r="B69" s="17"/>
      <c r="C69" s="17"/>
      <c r="D69" s="17"/>
      <c r="E69" s="17"/>
      <c r="F69" s="17"/>
      <c r="G69" s="17"/>
      <c r="H69" s="17"/>
      <c r="I69" s="17"/>
      <c r="J69" s="17"/>
      <c r="K69" s="17"/>
      <c r="L69" s="17"/>
      <c r="M69" s="17"/>
      <c r="N69" s="17"/>
      <c r="O69" s="17"/>
      <c r="P69" s="17"/>
    </row>
  </sheetData>
  <mergeCells count="15">
    <mergeCell ref="A38:K38"/>
    <mergeCell ref="A40:K41"/>
    <mergeCell ref="K3:K7"/>
    <mergeCell ref="J3:J7"/>
    <mergeCell ref="A34:B34"/>
    <mergeCell ref="A31:B31"/>
    <mergeCell ref="F3:F7"/>
    <mergeCell ref="F11:F15"/>
    <mergeCell ref="F18:F22"/>
    <mergeCell ref="F26:F29"/>
    <mergeCell ref="G11:G15"/>
    <mergeCell ref="G18:G22"/>
    <mergeCell ref="G26:G29"/>
    <mergeCell ref="G3:G7"/>
    <mergeCell ref="H2:H35"/>
  </mergeCells>
  <phoneticPr fontId="3" type="noConversion"/>
  <hyperlinks>
    <hyperlink ref="A47" r:id="rId1" xr:uid="{BB83D022-0BC0-8E4F-8339-50ED4F06146C}"/>
    <hyperlink ref="A48" r:id="rId2" xr:uid="{92498D44-6605-3F4A-8774-D5409D8CF35C}"/>
    <hyperlink ref="A49" r:id="rId3" xr:uid="{B12455B2-0F1F-6644-B0D9-3E6BD04FD164}"/>
    <hyperlink ref="A50" r:id="rId4" xr:uid="{E23D31AE-617A-EB42-8E3F-58F880D11DA8}"/>
    <hyperlink ref="A55" r:id="rId5" xr:uid="{CB0963B6-7819-354A-BF6D-895199E65EBD}"/>
    <hyperlink ref="A52" r:id="rId6" location="pane310916" xr:uid="{BDF6927A-2FF5-8D49-B646-CFAD15E72B23}"/>
    <hyperlink ref="A51" r:id="rId7" xr:uid="{A7860B74-7F6A-9B42-9081-D6D3FB116EF5}"/>
  </hyperlinks>
  <pageMargins left="0.75000000000000011" right="0.75000000000000011" top="0.984251969" bottom="0.984251969" header="0.5" footer="0.5"/>
  <pageSetup paperSize="10" scale="45" orientation="landscape" horizontalDpi="4294967292" verticalDpi="4294967292"/>
  <headerFooter alignWithMargins="0">
    <oddHeader>&amp;A&amp;RSeite &amp;P</oddHeader>
    <oddFooter>&amp;Z&amp;F&amp;RSeite &amp;P</oddFooter>
  </headerFooter>
</worksheet>
</file>

<file path=docMetadata/LabelInfo.xml><?xml version="1.0" encoding="utf-8"?>
<clbl:labelList xmlns:clbl="http://schemas.microsoft.com/office/2020/mipLabelMetadata">
  <clbl:label id="{be2f7004-36e3-4d4d-82a3-fae9dadab621}" enabled="1" method="Standard" siteId="{d400387a-212f-43ea-ac7f-77aa12d7977e}" contentBits="0" removed="0"/>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SNSF Budget Calculator</vt:lpstr>
      <vt:lpstr>Employment Schedule</vt:lpstr>
      <vt:lpstr>Salary Costs</vt:lpstr>
      <vt:lpstr>'Employment Schedule'!Druckbereich</vt:lpstr>
      <vt:lpstr>'Salary Costs'!Druckbereich</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Maddalena Tognola</dc:creator>
  <cp:lastModifiedBy>Stefan Widmer</cp:lastModifiedBy>
  <cp:lastPrinted>2014-11-28T13:33:47Z</cp:lastPrinted>
  <dcterms:created xsi:type="dcterms:W3CDTF">2009-10-15T14:41:20Z</dcterms:created>
  <dcterms:modified xsi:type="dcterms:W3CDTF">2023-12-19T15:08:35Z</dcterms:modified>
</cp:coreProperties>
</file>